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40" tabRatio="733" firstSheet="2" activeTab="9"/>
  </bookViews>
  <sheets>
    <sheet name="須知" sheetId="1" r:id="rId1"/>
    <sheet name="MD" sheetId="2" r:id="rId2"/>
    <sheet name="MQTFormat" sheetId="3" r:id="rId3"/>
    <sheet name="MBFormat" sheetId="4" r:id="rId4"/>
    <sheet name="男乙賽程" sheetId="5" r:id="rId5"/>
    <sheet name="WD" sheetId="6" r:id="rId6"/>
    <sheet name="WQTFormat" sheetId="7" state="hidden" r:id="rId7"/>
    <sheet name="WBFormat" sheetId="8" r:id="rId8"/>
    <sheet name="女乙賽程" sheetId="9" r:id="rId9"/>
    <sheet name="TT" sheetId="10" r:id="rId10"/>
  </sheets>
  <definedNames>
    <definedName name="Excel_BuiltIn__FilterDatabase">'MD'!$B$5:$R$5</definedName>
    <definedName name="Excel_BuiltIn__FilterDatabase">'WD'!$A$5:$U$5</definedName>
    <definedName name="_xlnm.Print_Area" localSheetId="3">'MBFormat'!$A$1:$N$118</definedName>
    <definedName name="_xlnm.Print_Area" localSheetId="1">'MD'!$B$1:$O$101</definedName>
    <definedName name="_xlnm.Print_Area" localSheetId="2">'MQTFormat'!$B$1:$I$138</definedName>
    <definedName name="_xlnm.Print_Area" localSheetId="7">'WBFormat'!$B$6:$J$77</definedName>
    <definedName name="_xlnm.Print_Area" localSheetId="5">'WD'!$A$1:$O$35</definedName>
    <definedName name="_xlnm.Print_Area" localSheetId="6">'WQTFormat'!$A$1:$J$93</definedName>
    <definedName name="_xlnm.Print_Area" localSheetId="8">'女乙賽程'!$B$1:$O$35</definedName>
    <definedName name="_xlnm.Print_Area" localSheetId="4">'男乙賽程'!$B$1:$O$55</definedName>
    <definedName name="_xlnm.Print_Area" localSheetId="0">'須知'!$A$1:$B$53</definedName>
  </definedNames>
  <calcPr fullCalcOnLoad="1"/>
</workbook>
</file>

<file path=xl/sharedStrings.xml><?xml version="1.0" encoding="utf-8"?>
<sst xmlns="http://schemas.openxmlformats.org/spreadsheetml/2006/main" count="2242" uniqueCount="1028">
  <si>
    <t xml:space="preserve"> </t>
  </si>
  <si>
    <t>比賽須知</t>
  </si>
  <si>
    <t>報　　到</t>
  </si>
  <si>
    <t>如發現冒名頂替者，則其球隊之比賽資格及所得成績分將被取消。</t>
  </si>
  <si>
    <t>比賽制服</t>
  </si>
  <si>
    <t>比賽規則</t>
  </si>
  <si>
    <t>採用國際排球協會最新之沙灘排球現規則，網高及球場面積如下：</t>
  </si>
  <si>
    <t>小組賽兩局制，每球得分制，需至少領前兩分為勝1局，並無上限分.每勝一場得3分，每負一場得0分，平手各得1分。</t>
  </si>
  <si>
    <t>球員不可用上手手指﹝虛攻﹞完成攻擊性擊球</t>
  </si>
  <si>
    <t>凡 NO SHOW 將不獲積分</t>
  </si>
  <si>
    <t>Competition Information</t>
  </si>
  <si>
    <t xml:space="preserve">Report </t>
  </si>
  <si>
    <t>Teams should report to the competition organizer 15 minutes before the competition.</t>
  </si>
  <si>
    <t>All results will be deleted if unlawful player has been found.</t>
  </si>
  <si>
    <t>Uniform</t>
  </si>
  <si>
    <t>Players in a team should wear identical uniform with visible number 1 &amp; 2 on front and back side of players’uniform</t>
  </si>
  <si>
    <t>Rules</t>
  </si>
  <si>
    <t xml:space="preserve">Beach volleyball official rules from FIVB will be adopted throughout the game. </t>
  </si>
  <si>
    <t>Dimensions of playing area and height of the net are as follow:</t>
  </si>
  <si>
    <t>Playing area: 16m x 8m</t>
  </si>
  <si>
    <t>A Grade Men's net: 2.43m ;B Grade Men's net: 2.35m ;A Grade Women's net: 2.24m;B Grade Women's net: 2.20m</t>
  </si>
  <si>
    <t xml:space="preserve">A match would be won by team that wins two sets with each of them having a minimum lead of 2 points. </t>
  </si>
  <si>
    <t>In the case of 1-1 ties, the deciding set (the 3rd) is played to 15 points with a minimum lead of 2 points.</t>
  </si>
  <si>
    <t>Court switch would be taken place after every 7 points (Set 1 and 2)  and 5 points (Set 3) played</t>
  </si>
  <si>
    <t xml:space="preserve">Each team is entitled to a maximum of one time-out per set. Each time-out lasts for 30 seconds and could be called by either of the players </t>
  </si>
  <si>
    <t>Technical Time-out: in sets 1 and 2, one additional 30 second Technical Time-out</t>
  </si>
  <si>
    <t xml:space="preserve">is automatically allocated when the sum of the points scored by the teams equals 21 points.  </t>
  </si>
  <si>
    <t>A player completes an attack-hit using an “open-handed tip or dink” directing the ball</t>
  </si>
  <si>
    <t>with the fingers would be considered as a attack-hit fault</t>
  </si>
  <si>
    <t>Knock out system &amp; best of 3 system will be adopted in the final round and QT</t>
  </si>
  <si>
    <t xml:space="preserve">For Preliminary Round, all the games are in 2 sets </t>
  </si>
  <si>
    <t>In pool games,two sets in each game,win a game will get 3 points,draw a game will get 1 point.</t>
  </si>
  <si>
    <t>In the round of 16, in case of 1-1 ties, the deciding set (the 3rd) is played to 15 points with a minimum lead of 2 points.</t>
  </si>
  <si>
    <t>Seeding List (table 2)</t>
  </si>
  <si>
    <t xml:space="preserve">Read </t>
  </si>
  <si>
    <t>Team</t>
  </si>
  <si>
    <t>Team Name</t>
  </si>
  <si>
    <t>Ind.</t>
  </si>
  <si>
    <t>DRAW RESULT</t>
  </si>
  <si>
    <t>SEED NO.</t>
  </si>
  <si>
    <t>Seeding</t>
  </si>
  <si>
    <t>Points</t>
  </si>
  <si>
    <t>AA1</t>
  </si>
  <si>
    <t>AA2</t>
  </si>
  <si>
    <t>AA3</t>
  </si>
  <si>
    <t>AA4</t>
  </si>
  <si>
    <t>A1</t>
  </si>
  <si>
    <t>B1</t>
  </si>
  <si>
    <t>C1</t>
  </si>
  <si>
    <t>D1</t>
  </si>
  <si>
    <t>E1</t>
  </si>
  <si>
    <t>F1</t>
  </si>
  <si>
    <t>H2</t>
  </si>
  <si>
    <t>E2</t>
  </si>
  <si>
    <t>D2</t>
  </si>
  <si>
    <t>C2</t>
  </si>
  <si>
    <t>B2</t>
  </si>
  <si>
    <t>A2</t>
  </si>
  <si>
    <t>C3</t>
  </si>
  <si>
    <t>F3</t>
  </si>
  <si>
    <t>G3</t>
  </si>
  <si>
    <t>H3</t>
  </si>
  <si>
    <t>H4</t>
  </si>
  <si>
    <t>G1</t>
  </si>
  <si>
    <t>H1</t>
  </si>
  <si>
    <t>F2</t>
  </si>
  <si>
    <t>G2</t>
  </si>
  <si>
    <t>A3</t>
  </si>
  <si>
    <t>B3</t>
  </si>
  <si>
    <t>D3</t>
  </si>
  <si>
    <t>E3</t>
  </si>
  <si>
    <t>A4</t>
  </si>
  <si>
    <t>B4</t>
  </si>
  <si>
    <t>C4</t>
  </si>
  <si>
    <t>D4</t>
  </si>
  <si>
    <t>E4</t>
  </si>
  <si>
    <t>F4</t>
  </si>
  <si>
    <t>G4</t>
  </si>
  <si>
    <t>AB1</t>
  </si>
  <si>
    <t>AB2</t>
  </si>
  <si>
    <t>AB3</t>
  </si>
  <si>
    <t>AB4</t>
  </si>
  <si>
    <t>P3</t>
  </si>
  <si>
    <t>O3</t>
  </si>
  <si>
    <t>N3</t>
  </si>
  <si>
    <t>M3</t>
  </si>
  <si>
    <t>L3</t>
  </si>
  <si>
    <t>K3</t>
  </si>
  <si>
    <t>MA1</t>
  </si>
  <si>
    <t>Final 1/2 places</t>
  </si>
  <si>
    <t>Final 3/4 places</t>
  </si>
  <si>
    <t>1st</t>
  </si>
  <si>
    <t>144 pts</t>
  </si>
  <si>
    <t>2nd</t>
  </si>
  <si>
    <t>132 pts</t>
  </si>
  <si>
    <t>3rd</t>
  </si>
  <si>
    <t>120 pts</t>
  </si>
  <si>
    <t>4th</t>
  </si>
  <si>
    <t>108 pts</t>
  </si>
  <si>
    <t>Match No.</t>
  </si>
  <si>
    <t>POOL</t>
  </si>
  <si>
    <t>Group</t>
  </si>
  <si>
    <t>TEAMS</t>
  </si>
  <si>
    <t>TEAM A</t>
  </si>
  <si>
    <t>TEAM B</t>
  </si>
  <si>
    <t>Position</t>
  </si>
  <si>
    <t>Win</t>
  </si>
  <si>
    <t>Loss</t>
  </si>
  <si>
    <t>A</t>
  </si>
  <si>
    <t>Vs</t>
  </si>
  <si>
    <t>E</t>
  </si>
  <si>
    <t>F</t>
  </si>
  <si>
    <t>G</t>
  </si>
  <si>
    <t>H</t>
  </si>
  <si>
    <t>B</t>
  </si>
  <si>
    <t>C</t>
  </si>
  <si>
    <t>D</t>
  </si>
  <si>
    <t>SEED#9</t>
  </si>
  <si>
    <t>SEED#10</t>
  </si>
  <si>
    <t>SEED#11</t>
  </si>
  <si>
    <t>SEED#12</t>
  </si>
  <si>
    <t>SEED#13</t>
  </si>
  <si>
    <t>SEED#14</t>
  </si>
  <si>
    <t>SEED#15</t>
  </si>
  <si>
    <t>SEED#16</t>
  </si>
  <si>
    <t>SEED#24</t>
  </si>
  <si>
    <t>SEED#23</t>
  </si>
  <si>
    <t>SEED#22</t>
  </si>
  <si>
    <t>SEED#21</t>
  </si>
  <si>
    <t>SEED#20</t>
  </si>
  <si>
    <t>SEED#19</t>
  </si>
  <si>
    <t>SEED#18</t>
  </si>
  <si>
    <t>SEED#17</t>
  </si>
  <si>
    <t>SEED#25</t>
  </si>
  <si>
    <t>SEED#26</t>
  </si>
  <si>
    <t>SEED#27</t>
  </si>
  <si>
    <t>SEED#28</t>
  </si>
  <si>
    <t>SEED#29</t>
  </si>
  <si>
    <t>SEED#30</t>
  </si>
  <si>
    <t>SEED#31</t>
  </si>
  <si>
    <t>SEED#32</t>
  </si>
  <si>
    <t>SEED#36</t>
  </si>
  <si>
    <t>SEED#35</t>
  </si>
  <si>
    <t>SEED#33</t>
  </si>
  <si>
    <t>MB1</t>
  </si>
  <si>
    <t>MB9</t>
  </si>
  <si>
    <t>MB2</t>
  </si>
  <si>
    <t>MB13</t>
  </si>
  <si>
    <t>MB3</t>
  </si>
  <si>
    <t>MB10</t>
  </si>
  <si>
    <t>MB4</t>
  </si>
  <si>
    <t>MB16</t>
  </si>
  <si>
    <t>MB5</t>
  </si>
  <si>
    <t>MB11</t>
  </si>
  <si>
    <t>MB6</t>
  </si>
  <si>
    <t>MB14</t>
  </si>
  <si>
    <t>MB7</t>
  </si>
  <si>
    <t>MB12</t>
  </si>
  <si>
    <t>MB15</t>
  </si>
  <si>
    <t>MB8</t>
  </si>
  <si>
    <t>96 pts</t>
  </si>
  <si>
    <t>84 pts</t>
  </si>
  <si>
    <t>5th</t>
  </si>
  <si>
    <t>72 pts</t>
  </si>
  <si>
    <t>9th</t>
  </si>
  <si>
    <t>54 pts</t>
  </si>
  <si>
    <t>Playing Schedule (Men's Division II)</t>
  </si>
  <si>
    <t>F713</t>
  </si>
  <si>
    <t>F716</t>
  </si>
  <si>
    <t>F723</t>
  </si>
  <si>
    <t>WB5</t>
  </si>
  <si>
    <t>WB1</t>
  </si>
  <si>
    <t>WB9</t>
  </si>
  <si>
    <t>WB6</t>
  </si>
  <si>
    <t>WB2</t>
  </si>
  <si>
    <t>WB7</t>
  </si>
  <si>
    <t>WB3</t>
  </si>
  <si>
    <t>WB10</t>
  </si>
  <si>
    <t>WB8</t>
  </si>
  <si>
    <t>WB4</t>
  </si>
  <si>
    <t>Playing Schedule (Women's Division II)</t>
  </si>
  <si>
    <t>The Playing Schedule MAY BE affected by the progression of previous match days</t>
  </si>
  <si>
    <t>1st digit</t>
  </si>
  <si>
    <t>Starting Time</t>
  </si>
  <si>
    <t>Serial No.</t>
  </si>
  <si>
    <t>2nd digit</t>
  </si>
  <si>
    <t>Pool</t>
  </si>
  <si>
    <t>3rd digit</t>
  </si>
  <si>
    <t>LUNCH BREAK (T.B.C.)</t>
  </si>
  <si>
    <t>Draw</t>
  </si>
  <si>
    <t>Draw</t>
  </si>
  <si>
    <t>G2</t>
  </si>
  <si>
    <t>Division</t>
  </si>
  <si>
    <t>4th digit</t>
  </si>
  <si>
    <t>A2</t>
  </si>
  <si>
    <t>B2</t>
  </si>
  <si>
    <t>C2</t>
  </si>
  <si>
    <t>D2</t>
  </si>
  <si>
    <t>E2</t>
  </si>
  <si>
    <t>F2</t>
  </si>
  <si>
    <t>H2</t>
  </si>
  <si>
    <r>
      <rPr>
        <sz val="12"/>
        <rFont val="微軟正黑體"/>
        <family val="2"/>
      </rPr>
      <t>局數</t>
    </r>
  </si>
  <si>
    <r>
      <rPr>
        <sz val="12"/>
        <rFont val="微軟正黑體"/>
        <family val="2"/>
      </rPr>
      <t>分數</t>
    </r>
  </si>
  <si>
    <r>
      <rPr>
        <sz val="14"/>
        <rFont val="微軟正黑體"/>
        <family val="2"/>
      </rPr>
      <t>對賽隊</t>
    </r>
  </si>
  <si>
    <r>
      <rPr>
        <b/>
        <sz val="18"/>
        <rFont val="微軟正黑體"/>
        <family val="2"/>
      </rPr>
      <t>賽程表</t>
    </r>
    <r>
      <rPr>
        <b/>
        <sz val="18"/>
        <rFont val="Calibri"/>
        <family val="2"/>
      </rPr>
      <t xml:space="preserve"> (</t>
    </r>
    <r>
      <rPr>
        <b/>
        <sz val="18"/>
        <rFont val="微軟正黑體"/>
        <family val="2"/>
      </rPr>
      <t>男子乙組</t>
    </r>
    <r>
      <rPr>
        <b/>
        <sz val="18"/>
        <rFont val="Calibri"/>
        <family val="2"/>
      </rPr>
      <t>)</t>
    </r>
  </si>
  <si>
    <r>
      <rPr>
        <sz val="12"/>
        <rFont val="微軟正黑體"/>
        <family val="2"/>
      </rPr>
      <t>分組</t>
    </r>
  </si>
  <si>
    <r>
      <rPr>
        <sz val="12"/>
        <rFont val="微軟正黑體"/>
        <family val="2"/>
      </rPr>
      <t>對賽隊</t>
    </r>
  </si>
  <si>
    <r>
      <rPr>
        <b/>
        <sz val="18"/>
        <rFont val="微軟正黑體"/>
        <family val="2"/>
      </rPr>
      <t>賽程表</t>
    </r>
    <r>
      <rPr>
        <b/>
        <sz val="18"/>
        <rFont val="Calibri"/>
        <family val="2"/>
      </rPr>
      <t xml:space="preserve"> (</t>
    </r>
    <r>
      <rPr>
        <b/>
        <sz val="18"/>
        <rFont val="微軟正黑體"/>
        <family val="2"/>
      </rPr>
      <t>女子乙組</t>
    </r>
    <r>
      <rPr>
        <b/>
        <sz val="18"/>
        <rFont val="Calibri"/>
        <family val="2"/>
      </rPr>
      <t>)</t>
    </r>
  </si>
  <si>
    <r>
      <rPr>
        <sz val="12"/>
        <rFont val="微軟正黑體"/>
        <family val="2"/>
      </rPr>
      <t>局數</t>
    </r>
  </si>
  <si>
    <r>
      <rPr>
        <sz val="12"/>
        <rFont val="微軟正黑體"/>
        <family val="2"/>
      </rPr>
      <t>分數</t>
    </r>
  </si>
  <si>
    <t xml:space="preserve"> </t>
  </si>
  <si>
    <t>SEED#37</t>
  </si>
  <si>
    <t>SEED#38</t>
  </si>
  <si>
    <t>SEED#39</t>
  </si>
  <si>
    <t>SEED#40</t>
  </si>
  <si>
    <t>比賽隊伍必須穿著比賽制服。</t>
  </si>
  <si>
    <t>所有參賽隊伍須於規定時間前15分鐘，向司令台報到。</t>
  </si>
  <si>
    <t>球場：16米x 8米；半場8米x 8米。</t>
  </si>
  <si>
    <t>複賽三局兩勝制，每球得分制，需至少領前兩分為勝1局，並無上限分。</t>
  </si>
  <si>
    <t>一、二局每累積7分，決勝局每累積5分交換場地作賽。</t>
  </si>
  <si>
    <t>每隊每局一次暫停，限時30秒，只有隊長方可要求暫停。</t>
  </si>
  <si>
    <t>技術暫停：只設於一、二局，兩隊得分總和21分時自動執行，限時30秒。</t>
  </si>
  <si>
    <t>Players in a team should wear identical uniform with visible number 1 &amp; 2 on front and back side of players’uniform.</t>
  </si>
  <si>
    <t>Court switch would be taken place after every 7 points (Set 1 and 2)  and 5 points (Set 3) played.</t>
  </si>
  <si>
    <t>Each team is entitled to a maximum of one time-out per set. Each time-out lasts for 30 seconds and could be called by captain.</t>
  </si>
  <si>
    <t>Technical Time-out: in sets 1 and 2, one additional 30 second Technical Time-out is automatically allocated when the sum of the points scored by the teams equals 21 points.</t>
  </si>
  <si>
    <t>A player completes an attack-hit using an “open-handed tip or dink” directing the ball with the fingers would be considered as a attack-hit fault.</t>
  </si>
  <si>
    <t>Knock out system &amp; best of 3 system will be adopted in the final round and QT.</t>
  </si>
  <si>
    <t>For Preliminary Round, all the games are in 2 sets.</t>
  </si>
  <si>
    <t>No points will be given for those "NO SHOW".</t>
  </si>
  <si>
    <t>7th</t>
  </si>
  <si>
    <t>17th</t>
  </si>
  <si>
    <t>48 pts</t>
  </si>
  <si>
    <t>25th</t>
  </si>
  <si>
    <t>36 pts</t>
  </si>
  <si>
    <t>WB13</t>
  </si>
  <si>
    <t>WB16</t>
  </si>
  <si>
    <t>WB11</t>
  </si>
  <si>
    <t>WB14</t>
  </si>
  <si>
    <t>WB12</t>
  </si>
  <si>
    <t>WB15</t>
  </si>
  <si>
    <t>資格賽賽程</t>
  </si>
  <si>
    <t>SEED#34</t>
  </si>
  <si>
    <t>SEED#33</t>
  </si>
  <si>
    <t>SEED#41</t>
  </si>
  <si>
    <t>SEED#42</t>
  </si>
  <si>
    <t>SEED#43</t>
  </si>
  <si>
    <t>SEED#44</t>
  </si>
  <si>
    <t>SEED#45</t>
  </si>
  <si>
    <t>SEED#46</t>
  </si>
  <si>
    <t>SEED#47</t>
  </si>
  <si>
    <t>SEED#48</t>
  </si>
  <si>
    <t>SEED#53</t>
  </si>
  <si>
    <t>SEED#52</t>
  </si>
  <si>
    <t>SEED#51</t>
  </si>
  <si>
    <t>SEED#50</t>
  </si>
  <si>
    <t>SEED#49</t>
  </si>
  <si>
    <t>Seed#33</t>
  </si>
  <si>
    <r>
      <rPr>
        <b/>
        <sz val="12"/>
        <color indexed="8"/>
        <rFont val="細明體"/>
        <family val="3"/>
      </rPr>
      <t>進入</t>
    </r>
    <r>
      <rPr>
        <b/>
        <sz val="12"/>
        <color indexed="8"/>
        <rFont val="Calibri"/>
        <family val="2"/>
      </rPr>
      <t>H4</t>
    </r>
  </si>
  <si>
    <t>Seed#48</t>
  </si>
  <si>
    <t>Seed#49</t>
  </si>
  <si>
    <t>Seed#41</t>
  </si>
  <si>
    <r>
      <rPr>
        <b/>
        <sz val="12"/>
        <color indexed="8"/>
        <rFont val="細明體"/>
        <family val="3"/>
      </rPr>
      <t>進入</t>
    </r>
    <r>
      <rPr>
        <b/>
        <sz val="12"/>
        <color indexed="8"/>
        <rFont val="Calibri"/>
        <family val="2"/>
      </rPr>
      <t>A4</t>
    </r>
  </si>
  <si>
    <t>Seed#40</t>
  </si>
  <si>
    <t>Seed#37</t>
  </si>
  <si>
    <r>
      <rPr>
        <b/>
        <sz val="12"/>
        <color indexed="8"/>
        <rFont val="細明體"/>
        <family val="3"/>
      </rPr>
      <t>進入</t>
    </r>
    <r>
      <rPr>
        <b/>
        <sz val="12"/>
        <color indexed="8"/>
        <rFont val="Calibri"/>
        <family val="2"/>
      </rPr>
      <t>D4</t>
    </r>
  </si>
  <si>
    <t>Seed#44</t>
  </si>
  <si>
    <t>Seed#53</t>
  </si>
  <si>
    <t>Seed#45</t>
  </si>
  <si>
    <t>Seed#52</t>
  </si>
  <si>
    <r>
      <rPr>
        <b/>
        <sz val="12"/>
        <color indexed="8"/>
        <rFont val="細明體"/>
        <family val="3"/>
      </rPr>
      <t>進入</t>
    </r>
    <r>
      <rPr>
        <b/>
        <sz val="12"/>
        <color indexed="8"/>
        <rFont val="Calibri"/>
        <family val="2"/>
      </rPr>
      <t>E4</t>
    </r>
  </si>
  <si>
    <t>Seed#36</t>
  </si>
  <si>
    <t>Seed#35</t>
  </si>
  <si>
    <r>
      <rPr>
        <b/>
        <sz val="12"/>
        <color indexed="8"/>
        <rFont val="細明體"/>
        <family val="3"/>
      </rPr>
      <t>進入</t>
    </r>
    <r>
      <rPr>
        <b/>
        <sz val="12"/>
        <color indexed="8"/>
        <rFont val="Calibri"/>
        <family val="2"/>
      </rPr>
      <t>F4</t>
    </r>
  </si>
  <si>
    <t>Seed#46</t>
  </si>
  <si>
    <t>Seed#51</t>
  </si>
  <si>
    <t>Seed#43</t>
  </si>
  <si>
    <t>Seed#54</t>
  </si>
  <si>
    <r>
      <rPr>
        <b/>
        <sz val="12"/>
        <color indexed="8"/>
        <rFont val="細明體"/>
        <family val="3"/>
      </rPr>
      <t>進入</t>
    </r>
    <r>
      <rPr>
        <b/>
        <sz val="12"/>
        <color indexed="8"/>
        <rFont val="Calibri"/>
        <family val="2"/>
      </rPr>
      <t>C4</t>
    </r>
  </si>
  <si>
    <t>Seed#38</t>
  </si>
  <si>
    <t>Seed#39</t>
  </si>
  <si>
    <r>
      <rPr>
        <b/>
        <sz val="12"/>
        <color indexed="8"/>
        <rFont val="細明體"/>
        <family val="3"/>
      </rPr>
      <t>進入</t>
    </r>
    <r>
      <rPr>
        <b/>
        <sz val="12"/>
        <color indexed="8"/>
        <rFont val="Calibri"/>
        <family val="2"/>
      </rPr>
      <t>B4</t>
    </r>
  </si>
  <si>
    <t>Seed#42</t>
  </si>
  <si>
    <t>Seed#55</t>
  </si>
  <si>
    <t>Seed#47</t>
  </si>
  <si>
    <t>Seed#50</t>
  </si>
  <si>
    <r>
      <rPr>
        <b/>
        <sz val="12"/>
        <color indexed="8"/>
        <rFont val="細明體"/>
        <family val="3"/>
      </rPr>
      <t>進入</t>
    </r>
    <r>
      <rPr>
        <b/>
        <sz val="12"/>
        <color indexed="8"/>
        <rFont val="Calibri"/>
        <family val="2"/>
      </rPr>
      <t>G4</t>
    </r>
  </si>
  <si>
    <t>Seed#34</t>
  </si>
  <si>
    <t>SEED#54</t>
  </si>
  <si>
    <t>SEED#55</t>
  </si>
  <si>
    <r>
      <t xml:space="preserve">I. </t>
    </r>
    <r>
      <rPr>
        <sz val="12"/>
        <color indexed="8"/>
        <rFont val="微軟正黑體"/>
        <family val="2"/>
      </rPr>
      <t>女子乙組：</t>
    </r>
  </si>
  <si>
    <t>#SEED50,51,52,53</t>
  </si>
  <si>
    <t>#SEED54</t>
  </si>
  <si>
    <t>#SEED55,56</t>
  </si>
  <si>
    <t>#SEED57,58,59,60,61,62,63,64,65,66,67,68,69,70,71,72,73,74</t>
  </si>
  <si>
    <r>
      <rPr>
        <sz val="12"/>
        <color indexed="8"/>
        <rFont val="微軟正黑體"/>
        <family val="2"/>
      </rPr>
      <t>第</t>
    </r>
    <r>
      <rPr>
        <sz val="12"/>
        <color indexed="8"/>
        <rFont val="Calibri"/>
        <family val="2"/>
      </rPr>
      <t>33-55</t>
    </r>
    <r>
      <rPr>
        <sz val="12"/>
        <color indexed="8"/>
        <rFont val="微軟正黑體"/>
        <family val="2"/>
      </rPr>
      <t>種子進行淘汰賽，賽出資格並分配於各組內。</t>
    </r>
  </si>
  <si>
    <r>
      <rPr>
        <b/>
        <sz val="14"/>
        <rFont val="微軟正黑體"/>
        <family val="2"/>
      </rPr>
      <t>第一階段：小組單循環比賽</t>
    </r>
  </si>
  <si>
    <r>
      <rPr>
        <b/>
        <sz val="14"/>
        <color indexed="12"/>
        <rFont val="微軟正黑體"/>
        <family val="2"/>
      </rPr>
      <t>種子隊名單</t>
    </r>
    <r>
      <rPr>
        <b/>
        <sz val="14"/>
        <color indexed="12"/>
        <rFont val="Calibri"/>
        <family val="2"/>
      </rPr>
      <t>(</t>
    </r>
    <r>
      <rPr>
        <b/>
        <sz val="14"/>
        <color indexed="12"/>
        <rFont val="微軟正黑體"/>
        <family val="2"/>
      </rPr>
      <t>表二</t>
    </r>
    <r>
      <rPr>
        <b/>
        <sz val="14"/>
        <color indexed="12"/>
        <rFont val="Calibri"/>
        <family val="2"/>
      </rPr>
      <t>)</t>
    </r>
  </si>
  <si>
    <r>
      <rPr>
        <b/>
        <sz val="14"/>
        <color indexed="12"/>
        <rFont val="微軟正黑體"/>
        <family val="2"/>
      </rPr>
      <t>種子編號</t>
    </r>
  </si>
  <si>
    <r>
      <rPr>
        <b/>
        <sz val="14"/>
        <rFont val="微軟正黑體"/>
        <family val="2"/>
      </rPr>
      <t>積分</t>
    </r>
  </si>
  <si>
    <r>
      <rPr>
        <b/>
        <sz val="14"/>
        <rFont val="微軟正黑體"/>
        <family val="2"/>
      </rPr>
      <t>抽籤結果</t>
    </r>
  </si>
  <si>
    <r>
      <rPr>
        <b/>
        <sz val="14"/>
        <rFont val="微軟正黑體"/>
        <family val="2"/>
      </rPr>
      <t>隊名</t>
    </r>
  </si>
  <si>
    <r>
      <rPr>
        <b/>
        <sz val="14"/>
        <rFont val="微軟正黑體"/>
        <family val="2"/>
      </rPr>
      <t>球員</t>
    </r>
    <r>
      <rPr>
        <b/>
        <sz val="14"/>
        <rFont val="Calibri"/>
        <family val="2"/>
      </rPr>
      <t>1</t>
    </r>
  </si>
  <si>
    <r>
      <rPr>
        <b/>
        <sz val="14"/>
        <rFont val="微軟正黑體"/>
        <family val="2"/>
      </rPr>
      <t>註冊編號</t>
    </r>
  </si>
  <si>
    <r>
      <rPr>
        <b/>
        <sz val="14"/>
        <rFont val="微軟正黑體"/>
        <family val="2"/>
      </rPr>
      <t>球員</t>
    </r>
    <r>
      <rPr>
        <b/>
        <sz val="14"/>
        <rFont val="Calibri"/>
        <family val="2"/>
      </rPr>
      <t>2</t>
    </r>
  </si>
  <si>
    <r>
      <rPr>
        <b/>
        <sz val="14"/>
        <rFont val="微軟正黑體"/>
        <family val="2"/>
      </rPr>
      <t>備註</t>
    </r>
  </si>
  <si>
    <r>
      <rPr>
        <b/>
        <sz val="14"/>
        <rFont val="微軟正黑體"/>
        <family val="2"/>
      </rPr>
      <t>球隊積分</t>
    </r>
  </si>
  <si>
    <r>
      <rPr>
        <b/>
        <sz val="14"/>
        <rFont val="微軟正黑體"/>
        <family val="2"/>
      </rPr>
      <t>球員積分</t>
    </r>
  </si>
  <si>
    <r>
      <t xml:space="preserve">i. </t>
    </r>
    <r>
      <rPr>
        <sz val="12"/>
        <color indexed="8"/>
        <rFont val="微軟正黑體"/>
        <family val="2"/>
      </rPr>
      <t>以種子分（</t>
    </r>
    <r>
      <rPr>
        <sz val="12"/>
        <color indexed="8"/>
        <rFont val="Calibri"/>
        <family val="2"/>
      </rPr>
      <t>SEEDING POINT</t>
    </r>
    <r>
      <rPr>
        <sz val="12"/>
        <color indexed="8"/>
        <rFont val="微軟正黑體"/>
        <family val="2"/>
      </rPr>
      <t>）排列種子隊。</t>
    </r>
  </si>
  <si>
    <t>小組單循環比賽中得分由高至低依次排名次。首次名晉級。</t>
  </si>
  <si>
    <r>
      <rPr>
        <sz val="12"/>
        <rFont val="微軟正黑體"/>
        <family val="2"/>
      </rPr>
      <t>第三名為名次</t>
    </r>
    <r>
      <rPr>
        <sz val="12"/>
        <rFont val="Calibri"/>
        <family val="2"/>
      </rPr>
      <t>17</t>
    </r>
    <r>
      <rPr>
        <sz val="12"/>
        <rFont val="微軟正黑體"/>
        <family val="2"/>
      </rPr>
      <t>得</t>
    </r>
    <r>
      <rPr>
        <sz val="12"/>
        <rFont val="Calibri"/>
        <family val="2"/>
      </rPr>
      <t>48</t>
    </r>
    <r>
      <rPr>
        <sz val="12"/>
        <rFont val="微軟正黑體"/>
        <family val="2"/>
      </rPr>
      <t>種子分。</t>
    </r>
  </si>
  <si>
    <r>
      <rPr>
        <sz val="12"/>
        <rFont val="微軟正黑體"/>
        <family val="2"/>
      </rPr>
      <t>第四名為名次</t>
    </r>
    <r>
      <rPr>
        <sz val="12"/>
        <rFont val="Calibri"/>
        <family val="2"/>
      </rPr>
      <t>25</t>
    </r>
    <r>
      <rPr>
        <sz val="12"/>
        <rFont val="微軟正黑體"/>
        <family val="2"/>
      </rPr>
      <t>得</t>
    </r>
    <r>
      <rPr>
        <sz val="12"/>
        <rFont val="Calibri"/>
        <family val="2"/>
      </rPr>
      <t>36</t>
    </r>
    <r>
      <rPr>
        <sz val="12"/>
        <rFont val="微軟正黑體"/>
        <family val="2"/>
      </rPr>
      <t>種子分。</t>
    </r>
  </si>
  <si>
    <r>
      <t xml:space="preserve">a. </t>
    </r>
    <r>
      <rPr>
        <sz val="12"/>
        <color indexed="8"/>
        <rFont val="微軟正黑體"/>
        <family val="2"/>
      </rPr>
      <t>分組方法：</t>
    </r>
  </si>
  <si>
    <r>
      <rPr>
        <sz val="12"/>
        <color indexed="8"/>
        <rFont val="微軟正黑體"/>
        <family val="2"/>
      </rPr>
      <t>資格賽賽程</t>
    </r>
  </si>
  <si>
    <r>
      <rPr>
        <b/>
        <sz val="12"/>
        <color indexed="8"/>
        <rFont val="微軟正黑體"/>
        <family val="2"/>
      </rPr>
      <t>進入</t>
    </r>
    <r>
      <rPr>
        <b/>
        <sz val="12"/>
        <color indexed="8"/>
        <rFont val="Calibri"/>
        <family val="2"/>
      </rPr>
      <t>H4</t>
    </r>
  </si>
  <si>
    <r>
      <rPr>
        <b/>
        <sz val="12"/>
        <color indexed="8"/>
        <rFont val="微軟正黑體"/>
        <family val="2"/>
      </rPr>
      <t>進入</t>
    </r>
    <r>
      <rPr>
        <b/>
        <sz val="12"/>
        <color indexed="8"/>
        <rFont val="Calibri"/>
        <family val="2"/>
      </rPr>
      <t>A4</t>
    </r>
  </si>
  <si>
    <r>
      <rPr>
        <b/>
        <sz val="12"/>
        <color indexed="8"/>
        <rFont val="微軟正黑體"/>
        <family val="2"/>
      </rPr>
      <t>進入</t>
    </r>
    <r>
      <rPr>
        <b/>
        <sz val="12"/>
        <color indexed="8"/>
        <rFont val="Calibri"/>
        <family val="2"/>
      </rPr>
      <t>D4</t>
    </r>
  </si>
  <si>
    <r>
      <rPr>
        <b/>
        <sz val="12"/>
        <color indexed="8"/>
        <rFont val="微軟正黑體"/>
        <family val="2"/>
      </rPr>
      <t>進入</t>
    </r>
    <r>
      <rPr>
        <b/>
        <sz val="12"/>
        <color indexed="8"/>
        <rFont val="Calibri"/>
        <family val="2"/>
      </rPr>
      <t>E4</t>
    </r>
  </si>
  <si>
    <r>
      <rPr>
        <b/>
        <sz val="12"/>
        <color indexed="8"/>
        <rFont val="微軟正黑體"/>
        <family val="2"/>
      </rPr>
      <t>進入</t>
    </r>
    <r>
      <rPr>
        <b/>
        <sz val="12"/>
        <color indexed="8"/>
        <rFont val="Calibri"/>
        <family val="2"/>
      </rPr>
      <t>F4</t>
    </r>
  </si>
  <si>
    <r>
      <rPr>
        <b/>
        <sz val="12"/>
        <color indexed="8"/>
        <rFont val="微軟正黑體"/>
        <family val="2"/>
      </rPr>
      <t>進入</t>
    </r>
    <r>
      <rPr>
        <b/>
        <sz val="12"/>
        <color indexed="8"/>
        <rFont val="Calibri"/>
        <family val="2"/>
      </rPr>
      <t>C4</t>
    </r>
  </si>
  <si>
    <r>
      <rPr>
        <b/>
        <sz val="12"/>
        <color indexed="8"/>
        <rFont val="微軟正黑體"/>
        <family val="2"/>
      </rPr>
      <t>進入</t>
    </r>
    <r>
      <rPr>
        <b/>
        <sz val="12"/>
        <color indexed="8"/>
        <rFont val="Calibri"/>
        <family val="2"/>
      </rPr>
      <t>B4</t>
    </r>
  </si>
  <si>
    <r>
      <rPr>
        <b/>
        <sz val="12"/>
        <color indexed="8"/>
        <rFont val="微軟正黑體"/>
        <family val="2"/>
      </rPr>
      <t>進入</t>
    </r>
    <r>
      <rPr>
        <b/>
        <sz val="12"/>
        <color indexed="8"/>
        <rFont val="Calibri"/>
        <family val="2"/>
      </rPr>
      <t>G4</t>
    </r>
  </si>
  <si>
    <r>
      <rPr>
        <b/>
        <sz val="14"/>
        <rFont val="Microsoft JhengHei"/>
        <family val="2"/>
      </rPr>
      <t>第一階段：小組單循環比賽</t>
    </r>
  </si>
  <si>
    <r>
      <rPr>
        <b/>
        <sz val="14"/>
        <color indexed="12"/>
        <rFont val="Microsoft JhengHei"/>
        <family val="2"/>
      </rPr>
      <t>種子隊名單</t>
    </r>
    <r>
      <rPr>
        <b/>
        <sz val="14"/>
        <color indexed="12"/>
        <rFont val="Calibri"/>
        <family val="2"/>
      </rPr>
      <t>(</t>
    </r>
    <r>
      <rPr>
        <b/>
        <sz val="14"/>
        <color indexed="12"/>
        <rFont val="Microsoft JhengHei"/>
        <family val="2"/>
      </rPr>
      <t>表二</t>
    </r>
    <r>
      <rPr>
        <b/>
        <sz val="14"/>
        <color indexed="12"/>
        <rFont val="Calibri"/>
        <family val="2"/>
      </rPr>
      <t>)</t>
    </r>
  </si>
  <si>
    <r>
      <rPr>
        <b/>
        <sz val="14"/>
        <color indexed="12"/>
        <rFont val="Microsoft JhengHei"/>
        <family val="2"/>
      </rPr>
      <t>種子編號</t>
    </r>
  </si>
  <si>
    <r>
      <rPr>
        <b/>
        <sz val="14"/>
        <rFont val="Microsoft JhengHei"/>
        <family val="2"/>
      </rPr>
      <t>積分</t>
    </r>
  </si>
  <si>
    <r>
      <rPr>
        <b/>
        <sz val="14"/>
        <rFont val="Microsoft JhengHei"/>
        <family val="2"/>
      </rPr>
      <t>抽籤結果</t>
    </r>
  </si>
  <si>
    <r>
      <rPr>
        <b/>
        <sz val="14"/>
        <rFont val="Microsoft JhengHei"/>
        <family val="2"/>
      </rPr>
      <t>隊名</t>
    </r>
  </si>
  <si>
    <r>
      <rPr>
        <b/>
        <sz val="14"/>
        <rFont val="Microsoft JhengHei"/>
        <family val="2"/>
      </rPr>
      <t>球員</t>
    </r>
    <r>
      <rPr>
        <b/>
        <sz val="14"/>
        <rFont val="Calibri"/>
        <family val="2"/>
      </rPr>
      <t>1</t>
    </r>
  </si>
  <si>
    <r>
      <rPr>
        <b/>
        <sz val="14"/>
        <rFont val="Microsoft JhengHei"/>
        <family val="2"/>
      </rPr>
      <t>註冊編號</t>
    </r>
  </si>
  <si>
    <r>
      <rPr>
        <b/>
        <sz val="14"/>
        <rFont val="Microsoft JhengHei"/>
        <family val="2"/>
      </rPr>
      <t>球員</t>
    </r>
    <r>
      <rPr>
        <b/>
        <sz val="14"/>
        <rFont val="Calibri"/>
        <family val="2"/>
      </rPr>
      <t>2</t>
    </r>
  </si>
  <si>
    <r>
      <rPr>
        <b/>
        <sz val="14"/>
        <rFont val="Microsoft JhengHei"/>
        <family val="2"/>
      </rPr>
      <t>備註</t>
    </r>
  </si>
  <si>
    <r>
      <rPr>
        <b/>
        <sz val="14"/>
        <rFont val="Microsoft JhengHei"/>
        <family val="2"/>
      </rPr>
      <t>球隊積分</t>
    </r>
  </si>
  <si>
    <r>
      <rPr>
        <b/>
        <sz val="14"/>
        <rFont val="Microsoft JhengHei"/>
        <family val="2"/>
      </rPr>
      <t>球員積分</t>
    </r>
  </si>
  <si>
    <t>QT2</t>
  </si>
  <si>
    <t>QT3</t>
  </si>
  <si>
    <t>QT4</t>
  </si>
  <si>
    <t>QT5</t>
  </si>
  <si>
    <t>QT6</t>
  </si>
  <si>
    <t>QT7</t>
  </si>
  <si>
    <t>QT8</t>
  </si>
  <si>
    <t>QT9</t>
  </si>
  <si>
    <t>QT10</t>
  </si>
  <si>
    <t>QT1</t>
  </si>
  <si>
    <t>QT2</t>
  </si>
  <si>
    <t>QT3</t>
  </si>
  <si>
    <t>QT4</t>
  </si>
  <si>
    <t>QT5</t>
  </si>
  <si>
    <t>QT6</t>
  </si>
  <si>
    <t>QT7</t>
  </si>
  <si>
    <t>QT8</t>
  </si>
  <si>
    <t>QT9</t>
  </si>
  <si>
    <t>QT10</t>
  </si>
  <si>
    <t>QT11</t>
  </si>
  <si>
    <t>QT12</t>
  </si>
  <si>
    <t>QT13</t>
  </si>
  <si>
    <t>QT14</t>
  </si>
  <si>
    <t>QT15</t>
  </si>
  <si>
    <t>#SEED42,43,44,45,46,47,48,49</t>
  </si>
  <si>
    <t>香港沙灘排球巡迴賽 2023-黃金(二)站</t>
  </si>
  <si>
    <t>Easy小強</t>
  </si>
  <si>
    <t>起勢隊</t>
  </si>
  <si>
    <t>MBKF</t>
  </si>
  <si>
    <t>純粹黎體驗</t>
  </si>
  <si>
    <t>INFINITY - 拾年</t>
  </si>
  <si>
    <t>DARIUS</t>
  </si>
  <si>
    <t xml:space="preserve">Tsunami- KUTINLOK </t>
  </si>
  <si>
    <t>APLS-有老有嫩</t>
  </si>
  <si>
    <t>RBVA - FR</t>
  </si>
  <si>
    <t>如意</t>
  </si>
  <si>
    <t xml:space="preserve">Dante </t>
  </si>
  <si>
    <t>SCAA-Eugene</t>
  </si>
  <si>
    <t>克派</t>
  </si>
  <si>
    <t>九北傲聰</t>
  </si>
  <si>
    <t>雙排小先鋒</t>
  </si>
  <si>
    <t>ALPS 恒大汽車復牌</t>
  </si>
  <si>
    <t>SCAA - Infinity</t>
  </si>
  <si>
    <t>Ballers</t>
  </si>
  <si>
    <t>年輕力壯</t>
  </si>
  <si>
    <t>Alps-J震</t>
  </si>
  <si>
    <t>撈碧鵰</t>
  </si>
  <si>
    <t>Lonely仔</t>
  </si>
  <si>
    <t>HH</t>
  </si>
  <si>
    <t>青蛙</t>
  </si>
  <si>
    <t>LM</t>
  </si>
  <si>
    <t>小飛飛</t>
  </si>
  <si>
    <t>AM</t>
  </si>
  <si>
    <t>富豪排球</t>
  </si>
  <si>
    <t>Infinity- Pak &amp; KaChing</t>
  </si>
  <si>
    <t>加落去</t>
  </si>
  <si>
    <t>李健禧</t>
  </si>
  <si>
    <t>劉梓浩</t>
  </si>
  <si>
    <t>李智豪</t>
  </si>
  <si>
    <t>梁裕昌</t>
  </si>
  <si>
    <t>麥子健</t>
  </si>
  <si>
    <t>王偉鏗</t>
  </si>
  <si>
    <t>王龍</t>
  </si>
  <si>
    <t>黃駿安</t>
  </si>
  <si>
    <t>古顯庭</t>
  </si>
  <si>
    <t>譚洭倫</t>
  </si>
  <si>
    <t>鄧少熙</t>
  </si>
  <si>
    <t>黃冠邦</t>
  </si>
  <si>
    <t>梁耀宗</t>
  </si>
  <si>
    <t>薛俊逸</t>
  </si>
  <si>
    <t>饒兆琮</t>
  </si>
  <si>
    <t>黃栢熙</t>
  </si>
  <si>
    <t>何銳德</t>
  </si>
  <si>
    <t>劉富豪</t>
  </si>
  <si>
    <t>葉子傲</t>
  </si>
  <si>
    <t>郭紀峰</t>
  </si>
  <si>
    <t>李宇煌</t>
  </si>
  <si>
    <t>柳凱富</t>
  </si>
  <si>
    <t>苗灝暘</t>
  </si>
  <si>
    <t>林惠龍</t>
  </si>
  <si>
    <t>林敬淳</t>
  </si>
  <si>
    <t>勞永鏗</t>
  </si>
  <si>
    <t>張俊彥</t>
  </si>
  <si>
    <t>陳暐晴</t>
  </si>
  <si>
    <t>李梓恆</t>
  </si>
  <si>
    <t>林灝銘</t>
  </si>
  <si>
    <t>梁冠朗</t>
  </si>
  <si>
    <t>譚頌祺</t>
  </si>
  <si>
    <t>王梓豪</t>
  </si>
  <si>
    <t>盛焯烽</t>
  </si>
  <si>
    <t>劉鈺城</t>
  </si>
  <si>
    <t>梁景嵐</t>
  </si>
  <si>
    <t>梁衍維</t>
  </si>
  <si>
    <t>張家謙</t>
  </si>
  <si>
    <t>鄒桫名</t>
  </si>
  <si>
    <t>張浩軒</t>
  </si>
  <si>
    <t>蘇嘉諾</t>
  </si>
  <si>
    <t>劉卓傑</t>
  </si>
  <si>
    <t>楊景帆</t>
  </si>
  <si>
    <t>李雯偉</t>
  </si>
  <si>
    <t>李洛然</t>
  </si>
  <si>
    <t>黎樹輝</t>
  </si>
  <si>
    <t>陳凱舜</t>
  </si>
  <si>
    <t>鄭旨睿</t>
  </si>
  <si>
    <t>陳信珩</t>
  </si>
  <si>
    <t>余天樂</t>
  </si>
  <si>
    <t>趙浩智</t>
  </si>
  <si>
    <t>簡偉權</t>
  </si>
  <si>
    <t>程文達</t>
  </si>
  <si>
    <t>葉文健</t>
  </si>
  <si>
    <t>黃偉倫</t>
  </si>
  <si>
    <t>李卓曦</t>
  </si>
  <si>
    <t>蔡文昇</t>
  </si>
  <si>
    <t>陳嘉浩</t>
  </si>
  <si>
    <t>連源達</t>
  </si>
  <si>
    <t>王敏聰</t>
  </si>
  <si>
    <t>黃嘉洛</t>
  </si>
  <si>
    <t>葉志誠</t>
  </si>
  <si>
    <t>朱亦迦</t>
  </si>
  <si>
    <t>Matias Arnaldo Schiro</t>
  </si>
  <si>
    <t>徐錦龍</t>
  </si>
  <si>
    <t>譚錦鴻</t>
  </si>
  <si>
    <t>黃震</t>
  </si>
  <si>
    <t>張淦邦</t>
  </si>
  <si>
    <t>黃志傑</t>
  </si>
  <si>
    <t>關梓烽</t>
  </si>
  <si>
    <t>謝思豪</t>
  </si>
  <si>
    <t>黃煜灝</t>
  </si>
  <si>
    <t>李海峰</t>
  </si>
  <si>
    <t>李偉雄</t>
  </si>
  <si>
    <t>楊啟江</t>
  </si>
  <si>
    <t>雲維華</t>
  </si>
  <si>
    <t>馬朗青</t>
  </si>
  <si>
    <t>章于湛</t>
  </si>
  <si>
    <t>布子韻</t>
  </si>
  <si>
    <t>黃泰龍</t>
  </si>
  <si>
    <t>李嘉豪</t>
  </si>
  <si>
    <t>曾嘉鉦</t>
  </si>
  <si>
    <t>周海斌</t>
  </si>
  <si>
    <t>YSYL</t>
  </si>
  <si>
    <t>J&amp;M</t>
  </si>
  <si>
    <t>BETTER</t>
  </si>
  <si>
    <t>SURVIVOR</t>
  </si>
  <si>
    <t>米五米六</t>
  </si>
  <si>
    <t>葵青-曾取勝利</t>
  </si>
  <si>
    <t>Tsunami - CC</t>
  </si>
  <si>
    <t>DBRB</t>
  </si>
  <si>
    <t>YS923</t>
  </si>
  <si>
    <t xml:space="preserve">Yikfung </t>
  </si>
  <si>
    <t>葵青-下手</t>
  </si>
  <si>
    <t>布諾珩</t>
  </si>
  <si>
    <t>梁倩橋</t>
  </si>
  <si>
    <t>林淑怡</t>
  </si>
  <si>
    <t>謝海茵</t>
  </si>
  <si>
    <t>林靜儀</t>
  </si>
  <si>
    <t>陳芷晴</t>
  </si>
  <si>
    <t>黃慧賢</t>
  </si>
  <si>
    <t>林潔欣</t>
  </si>
  <si>
    <t>羅潤婷</t>
  </si>
  <si>
    <t>江楚喬</t>
  </si>
  <si>
    <t>司徒雪晴</t>
  </si>
  <si>
    <t>趙穎琪</t>
  </si>
  <si>
    <t>葉萃苓</t>
  </si>
  <si>
    <t>廖美恩</t>
  </si>
  <si>
    <t>羅婷芳</t>
  </si>
  <si>
    <t>林敏儀</t>
  </si>
  <si>
    <t>楊紫妍</t>
  </si>
  <si>
    <t>周芷晴</t>
  </si>
  <si>
    <t>曾楚堯</t>
  </si>
  <si>
    <t>鄭鈺諺</t>
  </si>
  <si>
    <t>林泳兒</t>
  </si>
  <si>
    <t>黃雪怡</t>
  </si>
  <si>
    <t>李芷晴</t>
  </si>
  <si>
    <t>林慧賢</t>
  </si>
  <si>
    <t>Hong Kong Beach Volleyball Tour 2023 GC2 Leg Time-table</t>
  </si>
  <si>
    <t>NEW</t>
  </si>
  <si>
    <t>葉萃茹</t>
  </si>
  <si>
    <t>鍾嘉雯</t>
  </si>
  <si>
    <t>馮可盈</t>
  </si>
  <si>
    <t>陳佩珊</t>
  </si>
  <si>
    <t>曾詩敏</t>
  </si>
  <si>
    <t>連穎思</t>
  </si>
  <si>
    <t>徐嘉麗</t>
  </si>
  <si>
    <t>周祉晴</t>
  </si>
  <si>
    <t>何繛妍</t>
  </si>
  <si>
    <t>M806</t>
  </si>
  <si>
    <t>M291</t>
  </si>
  <si>
    <t>M977</t>
  </si>
  <si>
    <t>M843</t>
  </si>
  <si>
    <t>M331</t>
  </si>
  <si>
    <t>M667</t>
  </si>
  <si>
    <t>M568</t>
  </si>
  <si>
    <t>M744</t>
  </si>
  <si>
    <t>M514</t>
  </si>
  <si>
    <t>M1091</t>
  </si>
  <si>
    <t>M642</t>
  </si>
  <si>
    <t>M1052</t>
  </si>
  <si>
    <t>M781</t>
  </si>
  <si>
    <t>M561</t>
  </si>
  <si>
    <t>M187</t>
  </si>
  <si>
    <t>M719</t>
  </si>
  <si>
    <t>M555</t>
  </si>
  <si>
    <t>M1003</t>
  </si>
  <si>
    <t>M937</t>
  </si>
  <si>
    <t>M867</t>
  </si>
  <si>
    <t>M202</t>
  </si>
  <si>
    <t>M995</t>
  </si>
  <si>
    <t>M829</t>
  </si>
  <si>
    <t>M1074</t>
  </si>
  <si>
    <t>M236</t>
  </si>
  <si>
    <t>M330</t>
  </si>
  <si>
    <t>M864</t>
  </si>
  <si>
    <t>M564</t>
  </si>
  <si>
    <t>M268</t>
  </si>
  <si>
    <t>M273</t>
  </si>
  <si>
    <t>M1002</t>
  </si>
  <si>
    <t>M147</t>
  </si>
  <si>
    <t>M321</t>
  </si>
  <si>
    <t>M1042</t>
  </si>
  <si>
    <t>M786</t>
  </si>
  <si>
    <t>M1119</t>
  </si>
  <si>
    <t>M1101</t>
  </si>
  <si>
    <t>M969</t>
  </si>
  <si>
    <t>M1048</t>
  </si>
  <si>
    <t>M1080</t>
  </si>
  <si>
    <t>M342</t>
  </si>
  <si>
    <t>M907</t>
  </si>
  <si>
    <t>M890</t>
  </si>
  <si>
    <t>M323</t>
  </si>
  <si>
    <t>M980</t>
  </si>
  <si>
    <t>M750</t>
  </si>
  <si>
    <t>M704</t>
  </si>
  <si>
    <t>M798</t>
  </si>
  <si>
    <t>M115</t>
  </si>
  <si>
    <t>M988</t>
  </si>
  <si>
    <t>M814</t>
  </si>
  <si>
    <t>M184</t>
  </si>
  <si>
    <t>M1026</t>
  </si>
  <si>
    <t>M282</t>
  </si>
  <si>
    <t>M1100</t>
  </si>
  <si>
    <t>M1090</t>
  </si>
  <si>
    <t>M510</t>
  </si>
  <si>
    <t>M224</t>
  </si>
  <si>
    <t>M1095</t>
  </si>
  <si>
    <t>M727</t>
  </si>
  <si>
    <t>M1012</t>
  </si>
  <si>
    <t>M802</t>
  </si>
  <si>
    <t>M997</t>
  </si>
  <si>
    <t>M725</t>
  </si>
  <si>
    <t>M826</t>
  </si>
  <si>
    <t>M1104</t>
  </si>
  <si>
    <t>M1001</t>
  </si>
  <si>
    <t>M248</t>
  </si>
  <si>
    <t>M643</t>
  </si>
  <si>
    <t>M1043</t>
  </si>
  <si>
    <t>F584</t>
  </si>
  <si>
    <t>F558</t>
  </si>
  <si>
    <t>F832</t>
  </si>
  <si>
    <t>F179</t>
  </si>
  <si>
    <t>F844</t>
  </si>
  <si>
    <t>F565</t>
  </si>
  <si>
    <t>F929</t>
  </si>
  <si>
    <t>F520</t>
  </si>
  <si>
    <t>F583</t>
  </si>
  <si>
    <t>F585</t>
  </si>
  <si>
    <t>F624</t>
  </si>
  <si>
    <t>F601</t>
  </si>
  <si>
    <t>F772</t>
  </si>
  <si>
    <t>F678</t>
  </si>
  <si>
    <t>F675</t>
  </si>
  <si>
    <t>F676</t>
  </si>
  <si>
    <t>F704</t>
  </si>
  <si>
    <t>F148</t>
  </si>
  <si>
    <t>F764</t>
  </si>
  <si>
    <t>F297</t>
  </si>
  <si>
    <t>F926</t>
  </si>
  <si>
    <t>F911</t>
  </si>
  <si>
    <t>F597</t>
  </si>
  <si>
    <t>F564</t>
  </si>
  <si>
    <t>F886</t>
  </si>
  <si>
    <t>F437</t>
  </si>
  <si>
    <t>F773</t>
  </si>
  <si>
    <t>F595</t>
  </si>
  <si>
    <t>F531</t>
  </si>
  <si>
    <t>F843</t>
  </si>
  <si>
    <t>F667</t>
  </si>
  <si>
    <t>F696</t>
  </si>
  <si>
    <t>F582</t>
  </si>
  <si>
    <t>F571</t>
  </si>
  <si>
    <t>F802</t>
  </si>
  <si>
    <t>F825</t>
  </si>
  <si>
    <t>F518</t>
  </si>
  <si>
    <t>F599</t>
  </si>
  <si>
    <t>F598</t>
  </si>
  <si>
    <t>F679</t>
  </si>
  <si>
    <t>F657</t>
  </si>
  <si>
    <t>F579</t>
  </si>
  <si>
    <t>F776</t>
  </si>
  <si>
    <t>F296</t>
  </si>
  <si>
    <t>F860</t>
  </si>
  <si>
    <t>F498</t>
  </si>
  <si>
    <t>F134</t>
  </si>
  <si>
    <t>F894</t>
  </si>
  <si>
    <t>男子乙組網高2.35米，女子乙組網高2.20米。</t>
  </si>
  <si>
    <t xml:space="preserve">Men Division II's net: 2.35m ; Women Division II's net: 2.20m </t>
  </si>
  <si>
    <t>林栢均</t>
  </si>
  <si>
    <t>M179</t>
  </si>
  <si>
    <t>A1</t>
  </si>
  <si>
    <t>B1</t>
  </si>
  <si>
    <t>C1,D1</t>
  </si>
  <si>
    <t>E1,F1</t>
  </si>
  <si>
    <t>G1</t>
  </si>
  <si>
    <t>H1</t>
  </si>
  <si>
    <t>A3</t>
  </si>
  <si>
    <t>B3</t>
  </si>
  <si>
    <t>C3</t>
  </si>
  <si>
    <t>D3</t>
  </si>
  <si>
    <t>E3</t>
  </si>
  <si>
    <t>F3</t>
  </si>
  <si>
    <t>G3</t>
  </si>
  <si>
    <t>H3</t>
  </si>
  <si>
    <t>SEED#25,#26</t>
  </si>
  <si>
    <t>SEED#34</t>
  </si>
  <si>
    <t>SEED#41</t>
  </si>
  <si>
    <t>SEED#36-42</t>
  </si>
  <si>
    <t>SEED#1</t>
  </si>
  <si>
    <t>SEED#2</t>
  </si>
  <si>
    <t>SEED#3</t>
  </si>
  <si>
    <t>SEED#4</t>
  </si>
  <si>
    <t>SEED#5</t>
  </si>
  <si>
    <t>SEED#6</t>
  </si>
  <si>
    <t>SEED#7</t>
  </si>
  <si>
    <t>SEED#8</t>
  </si>
  <si>
    <t>SEED#9</t>
  </si>
  <si>
    <t>SEED#10</t>
  </si>
  <si>
    <t>SEED#17</t>
  </si>
  <si>
    <t>SEED#25</t>
  </si>
  <si>
    <t>SEED#26</t>
  </si>
  <si>
    <t>SEED#42</t>
  </si>
  <si>
    <t>男子乙組：</t>
  </si>
  <si>
    <t>SEED#25</t>
  </si>
  <si>
    <t>SEED#40</t>
  </si>
  <si>
    <t>SEED#41</t>
  </si>
  <si>
    <t>SEED#32</t>
  </si>
  <si>
    <t>SEED#29</t>
  </si>
  <si>
    <t>SEED#36</t>
  </si>
  <si>
    <t>SEED#28</t>
  </si>
  <si>
    <t>SEED#37</t>
  </si>
  <si>
    <t>SEED#27</t>
  </si>
  <si>
    <t>SEED#38</t>
  </si>
  <si>
    <t>SEED#30</t>
  </si>
  <si>
    <t>SEED#35</t>
  </si>
  <si>
    <t>SEED#31</t>
  </si>
  <si>
    <t>SEED#34</t>
  </si>
  <si>
    <t>SEED#39</t>
  </si>
  <si>
    <r>
      <rPr>
        <sz val="12"/>
        <color indexed="8"/>
        <rFont val="微軟正黑體"/>
        <family val="2"/>
      </rPr>
      <t>第</t>
    </r>
    <r>
      <rPr>
        <sz val="12"/>
        <color indexed="8"/>
        <rFont val="Calibri"/>
        <family val="2"/>
      </rPr>
      <t>32-42</t>
    </r>
    <r>
      <rPr>
        <sz val="12"/>
        <color indexed="8"/>
        <rFont val="微軟正黑體"/>
        <family val="2"/>
      </rPr>
      <t>種子進行淘汰賽，賽出資格並分配於各組內。</t>
    </r>
  </si>
  <si>
    <t>C1</t>
  </si>
  <si>
    <t>D1</t>
  </si>
  <si>
    <t>E1</t>
  </si>
  <si>
    <t>F1</t>
  </si>
  <si>
    <t>H1,H2</t>
  </si>
  <si>
    <t>G2,F2</t>
  </si>
  <si>
    <t>B2,A2</t>
  </si>
  <si>
    <t>A3,B3</t>
  </si>
  <si>
    <t>E3,F3</t>
  </si>
  <si>
    <t>G3,H3</t>
  </si>
  <si>
    <t>SEED#1</t>
  </si>
  <si>
    <t>SEED#10</t>
  </si>
  <si>
    <r>
      <rPr>
        <b/>
        <sz val="12"/>
        <rFont val="微軟正黑體"/>
        <family val="2"/>
      </rPr>
      <t>香港沙灘排球巡迴賽</t>
    </r>
    <r>
      <rPr>
        <b/>
        <sz val="12"/>
        <rFont val="Calibri"/>
        <family val="2"/>
      </rPr>
      <t xml:space="preserve"> 2023 - </t>
    </r>
    <r>
      <rPr>
        <b/>
        <sz val="12"/>
        <rFont val="微軟正黑體"/>
        <family val="2"/>
      </rPr>
      <t>黃金</t>
    </r>
    <r>
      <rPr>
        <b/>
        <sz val="12"/>
        <rFont val="Calibri"/>
        <family val="2"/>
      </rPr>
      <t>(</t>
    </r>
    <r>
      <rPr>
        <b/>
        <sz val="12"/>
        <rFont val="微軟正黑體"/>
        <family val="2"/>
      </rPr>
      <t>二</t>
    </r>
    <r>
      <rPr>
        <b/>
        <sz val="12"/>
        <rFont val="Calibri"/>
        <family val="2"/>
      </rPr>
      <t>)</t>
    </r>
    <r>
      <rPr>
        <b/>
        <sz val="12"/>
        <rFont val="微軟正黑體"/>
        <family val="2"/>
      </rPr>
      <t>站</t>
    </r>
  </si>
  <si>
    <r>
      <t xml:space="preserve">2023/08/19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</si>
  <si>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2023/08/20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</si>
  <si>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2023/08/26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</si>
  <si>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2023/08/27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</si>
  <si>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2023/09/02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</si>
  <si>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2023/09/03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</si>
  <si>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2023/09/09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</si>
  <si>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2023/09/10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</si>
  <si>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2023/09/16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</si>
  <si>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2023/09/17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</si>
  <si>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2023/09/23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</si>
  <si>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2023/09/24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</si>
  <si>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t>MQT1</t>
  </si>
  <si>
    <t>MQT2</t>
  </si>
  <si>
    <t>MQT3</t>
  </si>
  <si>
    <t>MQT4</t>
  </si>
  <si>
    <t>MQT5</t>
  </si>
  <si>
    <t>MQT6</t>
  </si>
  <si>
    <t>MQT7</t>
  </si>
  <si>
    <t>MQT8</t>
  </si>
  <si>
    <t>MQT9</t>
  </si>
  <si>
    <t>MQT10</t>
  </si>
  <si>
    <t>MBA1</t>
  </si>
  <si>
    <t>MBA2</t>
  </si>
  <si>
    <t>MBA3</t>
  </si>
  <si>
    <t>MBA4</t>
  </si>
  <si>
    <t>MBA5</t>
  </si>
  <si>
    <t>MBA6</t>
  </si>
  <si>
    <t>MBB1</t>
  </si>
  <si>
    <t>MBB2</t>
  </si>
  <si>
    <t>MBB3</t>
  </si>
  <si>
    <t>MBB4</t>
  </si>
  <si>
    <t>MBB5</t>
  </si>
  <si>
    <t>MBB6</t>
  </si>
  <si>
    <t>MBC1</t>
  </si>
  <si>
    <t>MBD1</t>
  </si>
  <si>
    <t>MBE1</t>
  </si>
  <si>
    <t>MBF1</t>
  </si>
  <si>
    <t>MBG1</t>
  </si>
  <si>
    <t>MBC2</t>
  </si>
  <si>
    <t>MBD2</t>
  </si>
  <si>
    <t>MBE2</t>
  </si>
  <si>
    <t>MBF2</t>
  </si>
  <si>
    <t>MBG2</t>
  </si>
  <si>
    <t>MBC3</t>
  </si>
  <si>
    <t>MBD3</t>
  </si>
  <si>
    <t>MBE3</t>
  </si>
  <si>
    <t>MBF3</t>
  </si>
  <si>
    <t>MBG3</t>
  </si>
  <si>
    <t>MBC4</t>
  </si>
  <si>
    <t>MBD4</t>
  </si>
  <si>
    <t>MBE4</t>
  </si>
  <si>
    <t>MBF4</t>
  </si>
  <si>
    <t>MBG4</t>
  </si>
  <si>
    <t>MBC5</t>
  </si>
  <si>
    <t>MBD5</t>
  </si>
  <si>
    <t>MBE5</t>
  </si>
  <si>
    <t>MBF5</t>
  </si>
  <si>
    <t>MBG5</t>
  </si>
  <si>
    <t>MBC6</t>
  </si>
  <si>
    <t>MBD6</t>
  </si>
  <si>
    <t>MBE6</t>
  </si>
  <si>
    <t>MBF6</t>
  </si>
  <si>
    <t>MBG6</t>
  </si>
  <si>
    <t>MB1</t>
  </si>
  <si>
    <t>WBA1</t>
  </si>
  <si>
    <t>WBB1</t>
  </si>
  <si>
    <t>WBC1</t>
  </si>
  <si>
    <t>WBD1</t>
  </si>
  <si>
    <t>WBE1</t>
  </si>
  <si>
    <t>WBF1</t>
  </si>
  <si>
    <t>WBG1</t>
  </si>
  <si>
    <t>WBH1</t>
  </si>
  <si>
    <t>WBA2</t>
  </si>
  <si>
    <t>WBB2</t>
  </si>
  <si>
    <t>WBC2</t>
  </si>
  <si>
    <t>WBD2</t>
  </si>
  <si>
    <t>WBE2</t>
  </si>
  <si>
    <t>WBF2</t>
  </si>
  <si>
    <t>WBG2</t>
  </si>
  <si>
    <t>WBH2</t>
  </si>
  <si>
    <t>WBA3</t>
  </si>
  <si>
    <t>WBB3</t>
  </si>
  <si>
    <t>WBC3</t>
  </si>
  <si>
    <t>WBD3</t>
  </si>
  <si>
    <t>WBE3</t>
  </si>
  <si>
    <t>WBF3</t>
  </si>
  <si>
    <t>WBG3</t>
  </si>
  <si>
    <t>WBH3</t>
  </si>
  <si>
    <t>WBC4</t>
  </si>
  <si>
    <t>WBD4</t>
  </si>
  <si>
    <t>WBE4</t>
  </si>
  <si>
    <t>WBF4</t>
  </si>
  <si>
    <t>WBG4</t>
  </si>
  <si>
    <t>WBH4</t>
  </si>
  <si>
    <t>WBC5</t>
  </si>
  <si>
    <t>WBD5</t>
  </si>
  <si>
    <t>WBE5</t>
  </si>
  <si>
    <t>WBF5</t>
  </si>
  <si>
    <t>WBG5</t>
  </si>
  <si>
    <t>WBH5</t>
  </si>
  <si>
    <t>WBC6</t>
  </si>
  <si>
    <t>WBE6</t>
  </si>
  <si>
    <t>WBF6</t>
  </si>
  <si>
    <t>WBG6</t>
  </si>
  <si>
    <t>WBH6</t>
  </si>
  <si>
    <t>WB1</t>
  </si>
  <si>
    <t>MB9</t>
  </si>
  <si>
    <t>WB9</t>
  </si>
  <si>
    <r>
      <rPr>
        <b/>
        <sz val="12"/>
        <rFont val="微軟正黑體"/>
        <family val="2"/>
      </rPr>
      <t>賽程可能被上周未能完成的賽事之進度影響</t>
    </r>
  </si>
  <si>
    <r>
      <t xml:space="preserve">M -Men </t>
    </r>
    <r>
      <rPr>
        <sz val="12"/>
        <rFont val="微軟正黑體"/>
        <family val="2"/>
      </rPr>
      <t>男</t>
    </r>
  </si>
  <si>
    <r>
      <t>W-Women</t>
    </r>
    <r>
      <rPr>
        <sz val="12"/>
        <rFont val="微軟正黑體"/>
        <family val="2"/>
      </rPr>
      <t>女</t>
    </r>
  </si>
  <si>
    <r>
      <t xml:space="preserve">COURT </t>
    </r>
    <r>
      <rPr>
        <sz val="12"/>
        <rFont val="微軟正黑體"/>
        <family val="2"/>
      </rPr>
      <t>球場</t>
    </r>
    <r>
      <rPr>
        <sz val="12"/>
        <rFont val="Calibri"/>
        <family val="2"/>
      </rPr>
      <t xml:space="preserve"> </t>
    </r>
    <r>
      <rPr>
        <sz val="12"/>
        <rFont val="微軟正黑體"/>
        <family val="2"/>
      </rPr>
      <t>黃金海岸</t>
    </r>
    <r>
      <rPr>
        <sz val="12"/>
        <rFont val="Calibri"/>
        <family val="2"/>
      </rPr>
      <t>(</t>
    </r>
    <r>
      <rPr>
        <sz val="12"/>
        <rFont val="微軟正黑體"/>
        <family val="2"/>
      </rPr>
      <t>新咖啡灣</t>
    </r>
    <r>
      <rPr>
        <sz val="12"/>
        <rFont val="Calibri"/>
        <family val="2"/>
      </rPr>
      <t>)</t>
    </r>
    <r>
      <rPr>
        <sz val="12"/>
        <rFont val="微軟正黑體"/>
        <family val="2"/>
      </rPr>
      <t>泳灘</t>
    </r>
  </si>
  <si>
    <r>
      <rPr>
        <sz val="12"/>
        <rFont val="微軟正黑體"/>
        <family val="2"/>
      </rPr>
      <t>組別</t>
    </r>
  </si>
  <si>
    <r>
      <rPr>
        <sz val="12"/>
        <rFont val="微軟正黑體"/>
        <family val="2"/>
      </rPr>
      <t>開始時間</t>
    </r>
  </si>
  <si>
    <r>
      <rPr>
        <sz val="12"/>
        <rFont val="微軟正黑體"/>
        <family val="2"/>
      </rPr>
      <t>序號</t>
    </r>
  </si>
  <si>
    <r>
      <rPr>
        <sz val="12"/>
        <rFont val="微軟正黑體"/>
        <family val="2"/>
      </rPr>
      <t>比賽編號</t>
    </r>
  </si>
  <si>
    <r>
      <t xml:space="preserve">ii. </t>
    </r>
    <r>
      <rPr>
        <sz val="12"/>
        <rFont val="微軟正黑體"/>
        <family val="2"/>
      </rPr>
      <t>第1至第30種子依次編入</t>
    </r>
    <r>
      <rPr>
        <sz val="12"/>
        <rFont val="Calibri"/>
        <family val="2"/>
      </rPr>
      <t>A</t>
    </r>
    <r>
      <rPr>
        <sz val="12"/>
        <rFont val="微軟正黑體"/>
        <family val="2"/>
      </rPr>
      <t>至</t>
    </r>
    <r>
      <rPr>
        <sz val="12"/>
        <rFont val="Calibri"/>
        <family val="2"/>
      </rPr>
      <t>H</t>
    </r>
    <r>
      <rPr>
        <sz val="12"/>
        <rFont val="微軟正黑體"/>
        <family val="2"/>
      </rPr>
      <t>組。</t>
    </r>
  </si>
  <si>
    <t>女子乙組：</t>
  </si>
  <si>
    <r>
      <t>第三名為名次</t>
    </r>
    <r>
      <rPr>
        <sz val="12"/>
        <rFont val="Calibri"/>
        <family val="2"/>
      </rPr>
      <t>17</t>
    </r>
    <r>
      <rPr>
        <sz val="12"/>
        <rFont val="微軟正黑體"/>
        <family val="2"/>
      </rPr>
      <t>得</t>
    </r>
    <r>
      <rPr>
        <sz val="12"/>
        <rFont val="Calibri"/>
        <family val="2"/>
      </rPr>
      <t>48</t>
    </r>
    <r>
      <rPr>
        <sz val="12"/>
        <rFont val="微軟正黑體"/>
        <family val="2"/>
      </rPr>
      <t>種子分。</t>
    </r>
  </si>
  <si>
    <r>
      <t>第四名為名次</t>
    </r>
    <r>
      <rPr>
        <sz val="12"/>
        <rFont val="Calibri"/>
        <family val="2"/>
      </rPr>
      <t>25</t>
    </r>
    <r>
      <rPr>
        <sz val="12"/>
        <rFont val="微軟正黑體"/>
        <family val="2"/>
      </rPr>
      <t>得</t>
    </r>
    <r>
      <rPr>
        <sz val="12"/>
        <rFont val="Calibri"/>
        <family val="2"/>
      </rPr>
      <t>36</t>
    </r>
    <r>
      <rPr>
        <sz val="12"/>
        <rFont val="微軟正黑體"/>
        <family val="2"/>
      </rPr>
      <t>種子分。</t>
    </r>
  </si>
  <si>
    <r>
      <t>b. 16</t>
    </r>
    <r>
      <rPr>
        <sz val="12"/>
        <color indexed="8"/>
        <rFont val="微軟正黑體"/>
        <family val="2"/>
      </rPr>
      <t>隊進行淘汰賽，賽出</t>
    </r>
    <r>
      <rPr>
        <sz val="12"/>
        <color indexed="8"/>
        <rFont val="Calibri"/>
        <family val="2"/>
      </rPr>
      <t>1</t>
    </r>
    <r>
      <rPr>
        <sz val="12"/>
        <color indexed="8"/>
        <rFont val="微軟正黑體"/>
        <family val="2"/>
      </rPr>
      <t>至</t>
    </r>
    <r>
      <rPr>
        <sz val="12"/>
        <color indexed="8"/>
        <rFont val="Calibri"/>
        <family val="2"/>
      </rPr>
      <t>9</t>
    </r>
    <r>
      <rPr>
        <sz val="12"/>
        <color indexed="8"/>
        <rFont val="微軟正黑體"/>
        <family val="2"/>
      </rPr>
      <t>名次。</t>
    </r>
  </si>
  <si>
    <r>
      <rPr>
        <sz val="12"/>
        <color indexed="8"/>
        <rFont val="微軟正黑體"/>
        <family val="2"/>
      </rPr>
      <t>男子乙組：</t>
    </r>
  </si>
  <si>
    <r>
      <t xml:space="preserve">ii. </t>
    </r>
    <r>
      <rPr>
        <sz val="12"/>
        <color indexed="8"/>
        <rFont val="微軟正黑體"/>
        <family val="2"/>
      </rPr>
      <t>第</t>
    </r>
    <r>
      <rPr>
        <sz val="12"/>
        <color indexed="8"/>
        <rFont val="Calibri"/>
        <family val="2"/>
      </rPr>
      <t>1</t>
    </r>
    <r>
      <rPr>
        <sz val="12"/>
        <color indexed="8"/>
        <rFont val="微軟正黑體"/>
        <family val="2"/>
      </rPr>
      <t>至第</t>
    </r>
    <r>
      <rPr>
        <sz val="12"/>
        <color indexed="8"/>
        <rFont val="Calibri"/>
        <family val="2"/>
      </rPr>
      <t>24</t>
    </r>
    <r>
      <rPr>
        <sz val="12"/>
        <color indexed="8"/>
        <rFont val="微軟正黑體"/>
        <family val="2"/>
      </rPr>
      <t>種子依次編入</t>
    </r>
    <r>
      <rPr>
        <sz val="12"/>
        <color indexed="8"/>
        <rFont val="Calibri"/>
        <family val="2"/>
      </rPr>
      <t>A</t>
    </r>
    <r>
      <rPr>
        <sz val="12"/>
        <color indexed="8"/>
        <rFont val="微軟正黑體"/>
        <family val="2"/>
      </rPr>
      <t>至</t>
    </r>
    <r>
      <rPr>
        <sz val="12"/>
        <color indexed="8"/>
        <rFont val="Calibri"/>
        <family val="2"/>
      </rPr>
      <t>H</t>
    </r>
    <r>
      <rPr>
        <sz val="12"/>
        <color indexed="8"/>
        <rFont val="微軟正黑體"/>
        <family val="2"/>
      </rPr>
      <t>組。</t>
    </r>
  </si>
  <si>
    <r>
      <t xml:space="preserve">iii. </t>
    </r>
    <r>
      <rPr>
        <sz val="12"/>
        <color indexed="8"/>
        <rFont val="微軟正黑體"/>
        <family val="2"/>
      </rPr>
      <t>其餘隊伍根據抽籤及資格賽成績分配於各組內。</t>
    </r>
  </si>
  <si>
    <r>
      <t xml:space="preserve">iv. </t>
    </r>
    <r>
      <rPr>
        <sz val="12"/>
        <color indexed="8"/>
        <rFont val="微軟正黑體"/>
        <family val="2"/>
      </rPr>
      <t>資格賽賽程詳見</t>
    </r>
    <r>
      <rPr>
        <sz val="12"/>
        <color indexed="8"/>
        <rFont val="Calibri"/>
        <family val="2"/>
      </rPr>
      <t>MQTFormat</t>
    </r>
  </si>
  <si>
    <r>
      <rPr>
        <sz val="12"/>
        <rFont val="微軟正黑體"/>
        <family val="2"/>
      </rPr>
      <t>小組單循環比賽中得分由高至低依次排名次。首次名晉級。</t>
    </r>
  </si>
  <si>
    <t>SEED#26</t>
  </si>
  <si>
    <t>SEED#25</t>
  </si>
  <si>
    <t>SEED#41</t>
  </si>
  <si>
    <t>SEED#42</t>
  </si>
  <si>
    <t>SEED#37</t>
  </si>
  <si>
    <t>SEED#36</t>
  </si>
  <si>
    <t>SEED#38</t>
  </si>
  <si>
    <t>SEED#39</t>
  </si>
  <si>
    <t>SEED#40</t>
  </si>
  <si>
    <t>MBH1</t>
  </si>
  <si>
    <t>MBH2</t>
  </si>
  <si>
    <t>MBH3</t>
  </si>
  <si>
    <t>MBH4</t>
  </si>
  <si>
    <t>MBH6</t>
  </si>
  <si>
    <t>MBH5</t>
  </si>
  <si>
    <t>SEED#26</t>
  </si>
  <si>
    <t>G4</t>
  </si>
  <si>
    <t>H4</t>
  </si>
  <si>
    <t>E4</t>
  </si>
  <si>
    <t>D4</t>
  </si>
  <si>
    <t>F4</t>
  </si>
  <si>
    <t>C4</t>
  </si>
  <si>
    <t>葵青-悟能</t>
  </si>
  <si>
    <t>梁詩蕊</t>
  </si>
  <si>
    <t>Angel方嘉</t>
  </si>
  <si>
    <t>方嘉儀</t>
  </si>
  <si>
    <t>WN._.MW</t>
  </si>
  <si>
    <t>伍曉雪</t>
  </si>
  <si>
    <t>黃曉瑩</t>
  </si>
  <si>
    <t>何慧恩</t>
  </si>
  <si>
    <t>周影楣</t>
  </si>
  <si>
    <t>虹孩儀</t>
  </si>
  <si>
    <t>黎寶儀</t>
  </si>
  <si>
    <t>鄭艷虹</t>
  </si>
  <si>
    <t>Infinity - Happy Volley</t>
  </si>
  <si>
    <t>林綺嫻</t>
  </si>
  <si>
    <t>QUIT</t>
  </si>
  <si>
    <t>楊雪瑩</t>
  </si>
  <si>
    <t>蕭洛瑤</t>
  </si>
  <si>
    <t>葵青SJ</t>
  </si>
  <si>
    <t>王凱琪</t>
  </si>
  <si>
    <t>新墟咖啡一隊</t>
  </si>
  <si>
    <t>黎曉彤</t>
  </si>
  <si>
    <t>陳嬿而</t>
  </si>
  <si>
    <t>朱古力甜筒</t>
  </si>
  <si>
    <t>吳樂彤</t>
  </si>
  <si>
    <t>朱珈瑩</t>
  </si>
  <si>
    <t>黑豹</t>
  </si>
  <si>
    <t>雲嘉懿</t>
  </si>
  <si>
    <t>楊凱晴</t>
  </si>
  <si>
    <t>陳琪茵</t>
  </si>
  <si>
    <t>LOKSUET</t>
  </si>
  <si>
    <t>黃詠雪</t>
  </si>
  <si>
    <t>駱映喬</t>
  </si>
  <si>
    <t>ABMM</t>
  </si>
  <si>
    <t>麥詠詩</t>
  </si>
  <si>
    <t>關雅之</t>
  </si>
  <si>
    <t>IC</t>
  </si>
  <si>
    <t>鄧靜敏</t>
  </si>
  <si>
    <t>莊建芬</t>
  </si>
  <si>
    <t>哈密瓜</t>
  </si>
  <si>
    <t>任頌欣</t>
  </si>
  <si>
    <t>麥綺雯</t>
  </si>
  <si>
    <t>G4,H4</t>
  </si>
  <si>
    <t>C4,D4,E4,F4</t>
  </si>
  <si>
    <t>15:12, 15:7</t>
  </si>
  <si>
    <t>15:7, 15:9</t>
  </si>
  <si>
    <t>AM NO SHOW</t>
  </si>
  <si>
    <t>13:15, 8:15</t>
  </si>
  <si>
    <t>小飛飛 NO SHOW</t>
  </si>
  <si>
    <t>QT1</t>
  </si>
  <si>
    <t>青蛙 NO SHOW</t>
  </si>
  <si>
    <t>雙排小先鋒 NO SHOW</t>
  </si>
  <si>
    <t>MBKF NO SHOW</t>
  </si>
  <si>
    <t>10:15, 4:15</t>
  </si>
  <si>
    <t>13:15, 15:5, 9:15</t>
  </si>
  <si>
    <t>13:21, 21:19</t>
  </si>
  <si>
    <t>葵青-啫喱冰冰 NO SHOW</t>
  </si>
  <si>
    <t>S.potato NO SHOW</t>
  </si>
  <si>
    <t>S.potato</t>
  </si>
  <si>
    <t>21:15, 21:12</t>
  </si>
  <si>
    <t>21:10, 21:9</t>
  </si>
  <si>
    <t>21:13, 21:15</t>
  </si>
  <si>
    <t>21:18, 18:21</t>
  </si>
  <si>
    <t>21:18, 21:19</t>
  </si>
  <si>
    <t>8:21, 21:17</t>
  </si>
  <si>
    <t>21:7, 21:17</t>
  </si>
  <si>
    <t>21;16, 21:15</t>
  </si>
  <si>
    <t>/</t>
  </si>
  <si>
    <t>BOTH TEAM NO SHOW</t>
  </si>
  <si>
    <t>21;11, 21:13</t>
  </si>
  <si>
    <t>21:12, 21:9</t>
  </si>
  <si>
    <t>場地問題取消</t>
  </si>
  <si>
    <t>天氣問題取消</t>
  </si>
  <si>
    <t>序號</t>
  </si>
  <si>
    <r>
      <t xml:space="preserve">2023/10/07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</si>
  <si>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2023/10/08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</si>
  <si>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2023/10/14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</si>
  <si>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2023/10/15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</si>
  <si>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t>沒有賽事</t>
  </si>
  <si>
    <t>葵青-啫喱冰冰</t>
  </si>
  <si>
    <t>LM NO SHOW</t>
  </si>
  <si>
    <t>消防</t>
  </si>
  <si>
    <r>
      <rPr>
        <sz val="12"/>
        <rFont val="細明體"/>
        <family val="3"/>
      </rPr>
      <t>消防</t>
    </r>
    <r>
      <rPr>
        <sz val="12"/>
        <rFont val="Calibri"/>
        <family val="2"/>
      </rPr>
      <t>NO SHOW</t>
    </r>
  </si>
  <si>
    <t>21:12, 21:18</t>
  </si>
  <si>
    <t>Alps-HZ</t>
  </si>
  <si>
    <t>葵青HeiKuen</t>
  </si>
  <si>
    <r>
      <rPr>
        <sz val="12"/>
        <rFont val="細明體"/>
        <family val="3"/>
      </rPr>
      <t>葵青</t>
    </r>
    <r>
      <rPr>
        <sz val="12"/>
        <rFont val="Calibri"/>
        <family val="2"/>
      </rPr>
      <t>HeiKuen NO SHOW</t>
    </r>
  </si>
  <si>
    <t>21:12, 21:13</t>
  </si>
  <si>
    <t>21:11, 21:6</t>
  </si>
  <si>
    <t xml:space="preserve"> 係呢度</t>
  </si>
  <si>
    <r>
      <t xml:space="preserve"> </t>
    </r>
    <r>
      <rPr>
        <sz val="12"/>
        <rFont val="細明體"/>
        <family val="3"/>
      </rPr>
      <t>係呢度</t>
    </r>
    <r>
      <rPr>
        <sz val="12"/>
        <rFont val="Calibri"/>
        <family val="2"/>
      </rPr>
      <t>NO SHOW</t>
    </r>
  </si>
  <si>
    <t>YS923 NO SHOW</t>
  </si>
  <si>
    <t>孖7</t>
  </si>
  <si>
    <r>
      <rPr>
        <sz val="12"/>
        <rFont val="細明體"/>
        <family val="3"/>
      </rPr>
      <t>孖</t>
    </r>
    <r>
      <rPr>
        <sz val="12"/>
        <rFont val="Calibri"/>
        <family val="2"/>
      </rPr>
      <t>7 NO SHOW</t>
    </r>
  </si>
  <si>
    <t>20:22, 21:14</t>
  </si>
  <si>
    <t>傷妹s嘜</t>
  </si>
  <si>
    <r>
      <rPr>
        <sz val="12"/>
        <rFont val="細明體"/>
        <family val="3"/>
      </rPr>
      <t>傷妹</t>
    </r>
    <r>
      <rPr>
        <sz val="12"/>
        <rFont val="Calibri"/>
        <family val="2"/>
      </rPr>
      <t>s</t>
    </r>
    <r>
      <rPr>
        <sz val="12"/>
        <rFont val="細明體"/>
        <family val="3"/>
      </rPr>
      <t>嘜</t>
    </r>
    <r>
      <rPr>
        <sz val="12"/>
        <rFont val="Calibri"/>
        <family val="2"/>
      </rPr>
      <t>NO SHOW</t>
    </r>
  </si>
  <si>
    <t>Yikfung NO SHOW</t>
  </si>
  <si>
    <t>21:14, 21:11</t>
  </si>
  <si>
    <t>21:16, 21:17</t>
  </si>
  <si>
    <t>21:14, 20:22</t>
  </si>
  <si>
    <t>是但啦啦</t>
  </si>
  <si>
    <r>
      <rPr>
        <sz val="12"/>
        <rFont val="細明體"/>
        <family val="3"/>
      </rPr>
      <t>是但啦啦</t>
    </r>
    <r>
      <rPr>
        <sz val="12"/>
        <rFont val="Calibri"/>
        <family val="2"/>
      </rPr>
      <t>NO SHOW</t>
    </r>
  </si>
  <si>
    <t>10:21, 8:21</t>
  </si>
  <si>
    <r>
      <t>2</t>
    </r>
    <r>
      <rPr>
        <sz val="12"/>
        <rFont val="Calibri"/>
        <family val="2"/>
      </rPr>
      <t>1:15, 21:15</t>
    </r>
  </si>
  <si>
    <t>WBD6</t>
  </si>
  <si>
    <r>
      <t xml:space="preserve">2023/09/30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</si>
  <si>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2023/10/01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</si>
  <si>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M -Men </t>
    </r>
    <r>
      <rPr>
        <sz val="12"/>
        <rFont val="微軟正黑體"/>
        <family val="2"/>
      </rPr>
      <t>男</t>
    </r>
  </si>
  <si>
    <r>
      <t xml:space="preserve">2023/10/21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</si>
  <si>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t>17:21, 14:21</t>
  </si>
  <si>
    <t>21:12, 21:6</t>
  </si>
  <si>
    <r>
      <rPr>
        <sz val="12"/>
        <rFont val="細明體"/>
        <family val="3"/>
      </rPr>
      <t>朱古力甜筒</t>
    </r>
    <r>
      <rPr>
        <sz val="12"/>
        <rFont val="Calibri"/>
        <family val="2"/>
      </rPr>
      <t>NO SHOW</t>
    </r>
  </si>
  <si>
    <t>22:20, 14:21</t>
  </si>
  <si>
    <t>5:21, 9:21</t>
  </si>
  <si>
    <t>22:24, 21:17</t>
  </si>
  <si>
    <t>20:22, 21:18</t>
  </si>
  <si>
    <t>Infinity- 經驗•老到</t>
  </si>
  <si>
    <r>
      <t xml:space="preserve">Infinity- </t>
    </r>
    <r>
      <rPr>
        <sz val="12"/>
        <rFont val="細明體"/>
        <family val="3"/>
      </rPr>
      <t>經驗</t>
    </r>
    <r>
      <rPr>
        <sz val="12"/>
        <rFont val="Calibri"/>
        <family val="2"/>
      </rPr>
      <t>•</t>
    </r>
    <r>
      <rPr>
        <sz val="12"/>
        <rFont val="細明體"/>
        <family val="3"/>
      </rPr>
      <t>老到</t>
    </r>
    <r>
      <rPr>
        <sz val="12"/>
        <rFont val="Calibri"/>
        <family val="2"/>
      </rPr>
      <t>NO SHOW</t>
    </r>
  </si>
  <si>
    <t>19:21, 16:21</t>
  </si>
  <si>
    <t>21:17, 10:21</t>
  </si>
  <si>
    <t>21:4, 21:7</t>
  </si>
  <si>
    <t>18:21, 21:18</t>
  </si>
  <si>
    <t>21:12, 21:11</t>
  </si>
  <si>
    <t>21:16, 21:12</t>
  </si>
  <si>
    <t>ALPS-CYT</t>
  </si>
  <si>
    <t>ALPS-CYT NO SHOW</t>
  </si>
  <si>
    <t>Dante NO SHOW</t>
  </si>
  <si>
    <t>21:18, 21:18</t>
  </si>
  <si>
    <t>21:2, 21:8</t>
  </si>
  <si>
    <t>21:12, 21:23</t>
  </si>
  <si>
    <t>QUIT NO SHOW</t>
  </si>
  <si>
    <r>
      <t xml:space="preserve">2023/10/22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</si>
  <si>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2023/10/28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</si>
  <si>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2023/10/29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</si>
  <si>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t>21:13, 21:12</t>
  </si>
  <si>
    <t>16:21, 21:16</t>
  </si>
  <si>
    <t>新墟咖啡二隊</t>
  </si>
  <si>
    <r>
      <rPr>
        <sz val="12"/>
        <rFont val="細明體"/>
        <family val="3"/>
      </rPr>
      <t>新墟咖啡二隊</t>
    </r>
    <r>
      <rPr>
        <sz val="12"/>
        <rFont val="Calibri"/>
        <family val="2"/>
      </rPr>
      <t xml:space="preserve"> NO SHOW</t>
    </r>
  </si>
  <si>
    <t>21:12, 21:14</t>
  </si>
  <si>
    <t>喺唔喺度</t>
  </si>
  <si>
    <r>
      <rPr>
        <sz val="12"/>
        <rFont val="細明體"/>
        <family val="3"/>
      </rPr>
      <t>喺唔喺度</t>
    </r>
    <r>
      <rPr>
        <sz val="12"/>
        <rFont val="Calibri"/>
        <family val="2"/>
      </rPr>
      <t xml:space="preserve"> NO SHOW</t>
    </r>
  </si>
  <si>
    <t>血戰石灘</t>
  </si>
  <si>
    <r>
      <rPr>
        <sz val="12"/>
        <rFont val="細明體"/>
        <family val="3"/>
      </rPr>
      <t>血戰石灘</t>
    </r>
    <r>
      <rPr>
        <sz val="12"/>
        <rFont val="Calibri"/>
        <family val="2"/>
      </rPr>
      <t xml:space="preserve"> NO SHOW</t>
    </r>
  </si>
  <si>
    <t>21:16, 21:19</t>
  </si>
  <si>
    <r>
      <rPr>
        <b/>
        <sz val="12"/>
        <color indexed="8"/>
        <rFont val="細明體"/>
        <family val="3"/>
      </rPr>
      <t>葵青</t>
    </r>
    <r>
      <rPr>
        <b/>
        <sz val="12"/>
        <color indexed="8"/>
        <rFont val="Calibri"/>
        <family val="2"/>
      </rPr>
      <t>-</t>
    </r>
    <r>
      <rPr>
        <b/>
        <sz val="12"/>
        <color indexed="8"/>
        <rFont val="細明體"/>
        <family val="3"/>
      </rPr>
      <t>悟能</t>
    </r>
    <r>
      <rPr>
        <b/>
        <sz val="12"/>
        <color indexed="8"/>
        <rFont val="Calibri"/>
        <family val="2"/>
      </rPr>
      <t>withdraws</t>
    </r>
  </si>
  <si>
    <t>21:16, 16:21, 9:15</t>
  </si>
  <si>
    <t>LOKSUET withdraws</t>
  </si>
  <si>
    <t>QUIT withdraws</t>
  </si>
  <si>
    <t>21:13, 21:13</t>
  </si>
  <si>
    <t>19:21, 15:21</t>
  </si>
  <si>
    <t>21:19 18:21, 4:15</t>
  </si>
  <si>
    <r>
      <rPr>
        <b/>
        <sz val="12"/>
        <rFont val="細明體"/>
        <family val="3"/>
      </rPr>
      <t>虹孩儀</t>
    </r>
    <r>
      <rPr>
        <b/>
        <sz val="12"/>
        <rFont val="Calibri"/>
        <family val="2"/>
      </rPr>
      <t>withdraws</t>
    </r>
  </si>
  <si>
    <t>21:11, 21:10</t>
  </si>
  <si>
    <t>仁濟-殺手</t>
  </si>
  <si>
    <r>
      <rPr>
        <sz val="12"/>
        <rFont val="細明體"/>
        <family val="3"/>
      </rPr>
      <t>仁濟</t>
    </r>
    <r>
      <rPr>
        <sz val="12"/>
        <rFont val="Calibri"/>
        <family val="2"/>
      </rPr>
      <t>-</t>
    </r>
    <r>
      <rPr>
        <sz val="12"/>
        <rFont val="細明體"/>
        <family val="3"/>
      </rPr>
      <t>殺手</t>
    </r>
    <r>
      <rPr>
        <sz val="12"/>
        <rFont val="Calibri"/>
        <family val="2"/>
      </rPr>
      <t>NO SHOW</t>
    </r>
  </si>
  <si>
    <t>21:9, 21:10</t>
  </si>
  <si>
    <t>Alps-HZ NO SHOW</t>
  </si>
  <si>
    <t>DARIUS NO SHOW</t>
  </si>
  <si>
    <t>21:18, 19:21</t>
  </si>
  <si>
    <t>22:20, 21:11</t>
  </si>
  <si>
    <t>21:5, 21:15</t>
  </si>
  <si>
    <t>21:13, 21:16</t>
  </si>
  <si>
    <t>21:18, 21:15</t>
  </si>
  <si>
    <t>21:18, 21:14</t>
  </si>
  <si>
    <r>
      <rPr>
        <b/>
        <sz val="12"/>
        <color indexed="8"/>
        <rFont val="細明體"/>
        <family val="3"/>
      </rPr>
      <t>血戰石灘</t>
    </r>
    <r>
      <rPr>
        <b/>
        <sz val="12"/>
        <color indexed="8"/>
        <rFont val="Calibri"/>
        <family val="2"/>
      </rPr>
      <t>withdraws</t>
    </r>
  </si>
  <si>
    <t>弓長張</t>
  </si>
  <si>
    <r>
      <rPr>
        <b/>
        <sz val="12"/>
        <color indexed="8"/>
        <rFont val="細明體"/>
        <family val="3"/>
      </rPr>
      <t>弓長張</t>
    </r>
    <r>
      <rPr>
        <b/>
        <sz val="12"/>
        <color indexed="8"/>
        <rFont val="Calibri"/>
        <family val="2"/>
      </rPr>
      <t>withdraws</t>
    </r>
  </si>
  <si>
    <t>17:21, 16:21</t>
  </si>
  <si>
    <t>21:8, 21:11</t>
  </si>
  <si>
    <t>11:21, 21:19, 9:15</t>
  </si>
  <si>
    <t>石灘頂唔緊</t>
  </si>
  <si>
    <r>
      <rPr>
        <b/>
        <sz val="12"/>
        <color indexed="8"/>
        <rFont val="細明體"/>
        <family val="3"/>
      </rPr>
      <t>石灘頂唔緊</t>
    </r>
    <r>
      <rPr>
        <b/>
        <sz val="12"/>
        <color indexed="8"/>
        <rFont val="Calibri"/>
        <family val="2"/>
      </rPr>
      <t>withdraws</t>
    </r>
  </si>
  <si>
    <t>/</t>
  </si>
  <si>
    <t>BOTH TEAM NO SHOW</t>
  </si>
  <si>
    <t>Both team withdraw</t>
  </si>
  <si>
    <t>20:22, 17:21</t>
  </si>
</sst>
</file>

<file path=xl/styles.xml><?xml version="1.0" encoding="utf-8"?>
<styleSheet xmlns="http://schemas.openxmlformats.org/spreadsheetml/2006/main">
  <numFmts count="3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d/m;@"/>
    <numFmt numFmtId="191" formatCode="hh:mm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404]hh:mm"/>
  </numFmts>
  <fonts count="115">
    <font>
      <sz val="12"/>
      <name val="Microsoft YaHei"/>
      <family val="2"/>
    </font>
    <font>
      <sz val="10"/>
      <name val="Arial"/>
      <family val="2"/>
    </font>
    <font>
      <sz val="12"/>
      <color indexed="8"/>
      <name val="????"/>
      <family val="1"/>
    </font>
    <font>
      <sz val="12"/>
      <color indexed="20"/>
      <name val="????"/>
      <family val="1"/>
    </font>
    <font>
      <sz val="12"/>
      <color indexed="17"/>
      <name val="????"/>
      <family val="1"/>
    </font>
    <font>
      <sz val="12"/>
      <color indexed="60"/>
      <name val="????"/>
      <family val="1"/>
    </font>
    <font>
      <sz val="12"/>
      <name val="????"/>
      <family val="1"/>
    </font>
    <font>
      <b/>
      <sz val="15"/>
      <color indexed="56"/>
      <name val="????"/>
      <family val="1"/>
    </font>
    <font>
      <sz val="10"/>
      <color indexed="8"/>
      <name val="Arial"/>
      <family val="2"/>
    </font>
    <font>
      <b/>
      <sz val="13"/>
      <color indexed="56"/>
      <name val="????"/>
      <family val="1"/>
    </font>
    <font>
      <b/>
      <sz val="11"/>
      <color indexed="56"/>
      <name val="????"/>
      <family val="1"/>
    </font>
    <font>
      <sz val="18"/>
      <color indexed="56"/>
      <name val="????"/>
      <family val="1"/>
    </font>
    <font>
      <b/>
      <sz val="12"/>
      <color indexed="8"/>
      <name val="????"/>
      <family val="1"/>
    </font>
    <font>
      <sz val="12"/>
      <color indexed="62"/>
      <name val="????"/>
      <family val="1"/>
    </font>
    <font>
      <b/>
      <sz val="12"/>
      <color indexed="63"/>
      <name val="????"/>
      <family val="1"/>
    </font>
    <font>
      <sz val="12"/>
      <color indexed="9"/>
      <name val="????"/>
      <family val="1"/>
    </font>
    <font>
      <b/>
      <sz val="12"/>
      <color indexed="52"/>
      <name val="????"/>
      <family val="1"/>
    </font>
    <font>
      <i/>
      <sz val="12"/>
      <color indexed="23"/>
      <name val="????"/>
      <family val="1"/>
    </font>
    <font>
      <sz val="12"/>
      <color indexed="10"/>
      <name val="????"/>
      <family val="1"/>
    </font>
    <font>
      <b/>
      <sz val="12"/>
      <color indexed="9"/>
      <name val="????"/>
      <family val="1"/>
    </font>
    <font>
      <sz val="12"/>
      <color indexed="52"/>
      <name val="????"/>
      <family val="1"/>
    </font>
    <font>
      <sz val="12"/>
      <name val="新細明體"/>
      <family val="1"/>
    </font>
    <font>
      <sz val="12"/>
      <name val="微軟正黑體"/>
      <family val="2"/>
    </font>
    <font>
      <b/>
      <sz val="20"/>
      <name val="微軟正黑體"/>
      <family val="2"/>
    </font>
    <font>
      <b/>
      <sz val="11"/>
      <name val="微軟正黑體"/>
      <family val="2"/>
    </font>
    <font>
      <sz val="11"/>
      <name val="微軟正黑體"/>
      <family val="2"/>
    </font>
    <font>
      <sz val="12"/>
      <color indexed="10"/>
      <name val="微軟正黑體"/>
      <family val="2"/>
    </font>
    <font>
      <sz val="12"/>
      <color indexed="8"/>
      <name val="微軟正黑體"/>
      <family val="2"/>
    </font>
    <font>
      <sz val="14"/>
      <color indexed="12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color indexed="12"/>
      <name val="Calibri"/>
      <family val="2"/>
    </font>
    <font>
      <b/>
      <u val="single"/>
      <sz val="12"/>
      <name val="Calibri"/>
      <family val="2"/>
    </font>
    <font>
      <i/>
      <sz val="12"/>
      <name val="Calibri"/>
      <family val="2"/>
    </font>
    <font>
      <sz val="9"/>
      <name val="Microsoft YaHei"/>
      <family val="2"/>
    </font>
    <font>
      <sz val="9"/>
      <name val="新細明體"/>
      <family val="1"/>
    </font>
    <font>
      <b/>
      <sz val="14"/>
      <color indexed="10"/>
      <name val="Calibri"/>
      <family val="2"/>
    </font>
    <font>
      <b/>
      <sz val="18"/>
      <name val="微軟正黑體"/>
      <family val="2"/>
    </font>
    <font>
      <sz val="14"/>
      <name val="微軟正黑體"/>
      <family val="2"/>
    </font>
    <font>
      <b/>
      <sz val="18"/>
      <name val="Calibri"/>
      <family val="2"/>
    </font>
    <font>
      <b/>
      <sz val="14"/>
      <color indexed="12"/>
      <name val="Calibri"/>
      <family val="2"/>
    </font>
    <font>
      <b/>
      <sz val="14"/>
      <color indexed="48"/>
      <name val="Calibri"/>
      <family val="2"/>
    </font>
    <font>
      <b/>
      <u val="single"/>
      <sz val="12"/>
      <color indexed="8"/>
      <name val="Calibri"/>
      <family val="2"/>
    </font>
    <font>
      <b/>
      <i/>
      <sz val="12"/>
      <name val="Calibri"/>
      <family val="2"/>
    </font>
    <font>
      <sz val="12"/>
      <color indexed="10"/>
      <name val="Calibri"/>
      <family val="2"/>
    </font>
    <font>
      <b/>
      <i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sz val="12"/>
      <color indexed="8"/>
      <name val="細明體"/>
      <family val="3"/>
    </font>
    <font>
      <sz val="8"/>
      <name val="Microsoft YaHei"/>
      <family val="2"/>
    </font>
    <font>
      <b/>
      <sz val="14"/>
      <name val="微軟正黑體"/>
      <family val="2"/>
    </font>
    <font>
      <b/>
      <sz val="14"/>
      <color indexed="12"/>
      <name val="微軟正黑體"/>
      <family val="2"/>
    </font>
    <font>
      <b/>
      <sz val="12"/>
      <color indexed="8"/>
      <name val="微軟正黑體"/>
      <family val="2"/>
    </font>
    <font>
      <b/>
      <sz val="14"/>
      <name val="Microsoft JhengHei"/>
      <family val="2"/>
    </font>
    <font>
      <b/>
      <sz val="14"/>
      <color indexed="12"/>
      <name val="Microsoft JhengHei"/>
      <family val="2"/>
    </font>
    <font>
      <sz val="12"/>
      <color indexed="17"/>
      <name val="新細明體"/>
      <family val="1"/>
    </font>
    <font>
      <sz val="9"/>
      <name val="微軟正黑體"/>
      <family val="2"/>
    </font>
    <font>
      <b/>
      <sz val="12"/>
      <name val="微軟正黑體"/>
      <family val="2"/>
    </font>
    <font>
      <b/>
      <u val="single"/>
      <sz val="12"/>
      <name val="微軟正黑體"/>
      <family val="2"/>
    </font>
    <font>
      <sz val="12"/>
      <name val="細明體"/>
      <family val="3"/>
    </font>
    <font>
      <sz val="12"/>
      <name val="Microsoft JhengHei"/>
      <family val="2"/>
    </font>
    <font>
      <sz val="36"/>
      <name val="微軟正黑體"/>
      <family val="2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Microsoft YaHei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Microsoft YaHei"/>
      <family val="2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微軟正黑體"/>
      <family val="2"/>
    </font>
    <font>
      <sz val="11"/>
      <color indexed="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Microsoft YaHei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Microsoft YaHei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12"/>
      <color rgb="FF000000"/>
      <name val="微軟正黑體"/>
      <family val="2"/>
    </font>
    <font>
      <b/>
      <sz val="12"/>
      <color rgb="FF000000"/>
      <name val="Calibri"/>
      <family val="2"/>
    </font>
    <font>
      <sz val="10"/>
      <color rgb="FF000000"/>
      <name val="微軟正黑體"/>
      <family val="2"/>
    </font>
    <font>
      <sz val="12"/>
      <color rgb="FF000000"/>
      <name val="Calibri"/>
      <family val="2"/>
    </font>
    <font>
      <sz val="11"/>
      <color rgb="FF000000"/>
      <name val="微軟正黑體"/>
      <family val="2"/>
    </font>
  </fonts>
  <fills count="62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8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/>
      <right style="thin">
        <color indexed="8"/>
      </right>
      <top/>
      <bottom style="thin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/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/>
      <top/>
      <bottom style="double"/>
    </border>
    <border>
      <left/>
      <right/>
      <top/>
      <bottom style="double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3" borderId="0" applyBorder="0" applyProtection="0">
      <alignment vertical="center"/>
    </xf>
    <xf numFmtId="0" fontId="3" fillId="2" borderId="0" applyBorder="0" applyProtection="0">
      <alignment vertical="center"/>
    </xf>
    <xf numFmtId="0" fontId="5" fillId="4" borderId="0" applyNumberFormat="0" applyBorder="0" applyProtection="0">
      <alignment vertical="center"/>
    </xf>
    <xf numFmtId="0" fontId="6" fillId="5" borderId="1" applyNumberFormat="0" applyProtection="0">
      <alignment vertical="center"/>
    </xf>
    <xf numFmtId="0" fontId="7" fillId="0" borderId="2" applyNumberFormat="0" applyFill="0" applyProtection="0">
      <alignment vertical="center"/>
    </xf>
    <xf numFmtId="0" fontId="7" fillId="0" borderId="2" applyProtection="0">
      <alignment vertical="center"/>
    </xf>
    <xf numFmtId="0" fontId="6" fillId="5" borderId="1" applyProtection="0">
      <alignment vertical="center"/>
    </xf>
    <xf numFmtId="0" fontId="8" fillId="0" borderId="0">
      <alignment/>
      <protection/>
    </xf>
    <xf numFmtId="0" fontId="9" fillId="0" borderId="3" applyNumberFormat="0" applyFill="0" applyProtection="0">
      <alignment vertical="center"/>
    </xf>
    <xf numFmtId="0" fontId="9" fillId="0" borderId="3" applyProtection="0">
      <alignment vertical="center"/>
    </xf>
    <xf numFmtId="0" fontId="8" fillId="0" borderId="0">
      <alignment/>
      <protection/>
    </xf>
    <xf numFmtId="0" fontId="2" fillId="0" borderId="0">
      <alignment vertical="center"/>
      <protection/>
    </xf>
    <xf numFmtId="0" fontId="10" fillId="0" borderId="4" applyNumberFormat="0" applyFill="0" applyProtection="0">
      <alignment vertical="center"/>
    </xf>
    <xf numFmtId="0" fontId="10" fillId="0" borderId="4" applyProtection="0">
      <alignment vertical="center"/>
    </xf>
    <xf numFmtId="0" fontId="2" fillId="0" borderId="0">
      <alignment vertical="center"/>
      <protection/>
    </xf>
    <xf numFmtId="0" fontId="10" fillId="0" borderId="0" applyNumberFormat="0" applyFill="0" applyBorder="0" applyProtection="0">
      <alignment vertical="center"/>
    </xf>
    <xf numFmtId="0" fontId="10" fillId="0" borderId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Border="0" applyProtection="0">
      <alignment vertical="center"/>
    </xf>
    <xf numFmtId="0" fontId="12" fillId="0" borderId="5" applyNumberFormat="0" applyFill="0" applyProtection="0">
      <alignment vertical="center"/>
    </xf>
    <xf numFmtId="0" fontId="12" fillId="0" borderId="5" applyProtection="0">
      <alignment vertical="center"/>
    </xf>
    <xf numFmtId="0" fontId="13" fillId="6" borderId="6" applyNumberFormat="0" applyProtection="0">
      <alignment vertical="center"/>
    </xf>
    <xf numFmtId="0" fontId="13" fillId="6" borderId="6" applyProtection="0">
      <alignment vertical="center"/>
    </xf>
    <xf numFmtId="0" fontId="14" fillId="7" borderId="7" applyNumberFormat="0" applyProtection="0">
      <alignment vertical="center"/>
    </xf>
    <xf numFmtId="0" fontId="14" fillId="8" borderId="7" applyProtection="0">
      <alignment vertical="center"/>
    </xf>
    <xf numFmtId="0" fontId="14" fillId="8" borderId="7" applyNumberFormat="0" applyProtection="0">
      <alignment vertical="center"/>
    </xf>
    <xf numFmtId="0" fontId="5" fillId="4" borderId="0" applyBorder="0" applyProtection="0">
      <alignment vertical="center"/>
    </xf>
    <xf numFmtId="0" fontId="16" fillId="7" borderId="6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0" borderId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8" fillId="0" borderId="0" applyBorder="0" applyProtection="0">
      <alignment vertical="center"/>
    </xf>
    <xf numFmtId="0" fontId="16" fillId="8" borderId="6" applyProtection="0">
      <alignment vertical="center"/>
    </xf>
    <xf numFmtId="0" fontId="16" fillId="8" borderId="6" applyNumberFormat="0" applyProtection="0">
      <alignment vertical="center"/>
    </xf>
    <xf numFmtId="0" fontId="19" fillId="9" borderId="8" applyNumberFormat="0" applyProtection="0">
      <alignment vertical="center"/>
    </xf>
    <xf numFmtId="0" fontId="19" fillId="9" borderId="8" applyProtection="0">
      <alignment vertical="center"/>
    </xf>
    <xf numFmtId="0" fontId="20" fillId="0" borderId="9" applyNumberFormat="0" applyFill="0" applyProtection="0">
      <alignment vertical="center"/>
    </xf>
    <xf numFmtId="0" fontId="20" fillId="0" borderId="9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10" borderId="0" applyNumberFormat="0" applyBorder="0" applyProtection="0">
      <alignment vertical="center"/>
    </xf>
    <xf numFmtId="0" fontId="15" fillId="10" borderId="0" applyBorder="0" applyProtection="0">
      <alignment vertical="center"/>
    </xf>
    <xf numFmtId="0" fontId="15" fillId="11" borderId="0" applyNumberFormat="0" applyBorder="0" applyProtection="0">
      <alignment vertical="center"/>
    </xf>
    <xf numFmtId="0" fontId="15" fillId="12" borderId="0" applyBorder="0" applyProtection="0">
      <alignment vertical="center"/>
    </xf>
    <xf numFmtId="0" fontId="15" fillId="12" borderId="0" applyNumberFormat="0" applyBorder="0" applyProtection="0">
      <alignment vertical="center"/>
    </xf>
    <xf numFmtId="0" fontId="15" fillId="13" borderId="0" applyNumberFormat="0" applyBorder="0" applyProtection="0">
      <alignment vertical="center"/>
    </xf>
    <xf numFmtId="0" fontId="15" fillId="13" borderId="0" applyBorder="0" applyProtection="0">
      <alignment vertical="center"/>
    </xf>
    <xf numFmtId="0" fontId="15" fillId="14" borderId="0" applyNumberFormat="0" applyBorder="0" applyProtection="0">
      <alignment vertical="center"/>
    </xf>
    <xf numFmtId="0" fontId="15" fillId="14" borderId="0" applyBorder="0" applyProtection="0">
      <alignment vertical="center"/>
    </xf>
    <xf numFmtId="0" fontId="15" fillId="15" borderId="0" applyNumberFormat="0" applyBorder="0" applyProtection="0">
      <alignment vertical="center"/>
    </xf>
    <xf numFmtId="0" fontId="15" fillId="15" borderId="0" applyBorder="0" applyProtection="0">
      <alignment vertical="center"/>
    </xf>
    <xf numFmtId="0" fontId="15" fillId="16" borderId="0" applyNumberFormat="0" applyBorder="0" applyProtection="0">
      <alignment vertical="center"/>
    </xf>
    <xf numFmtId="0" fontId="15" fillId="16" borderId="0" applyBorder="0" applyProtection="0">
      <alignment vertical="center"/>
    </xf>
    <xf numFmtId="0" fontId="2" fillId="17" borderId="0" applyNumberFormat="0" applyBorder="0" applyProtection="0">
      <alignment vertical="center"/>
    </xf>
    <xf numFmtId="0" fontId="2" fillId="17" borderId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2" borderId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9" borderId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0" borderId="0" applyNumberFormat="0" applyBorder="0" applyProtection="0">
      <alignment vertical="center"/>
    </xf>
    <xf numFmtId="0" fontId="2" fillId="20" borderId="0" applyBorder="0" applyProtection="0">
      <alignment vertical="center"/>
    </xf>
    <xf numFmtId="0" fontId="2" fillId="6" borderId="0" applyNumberFormat="0" applyBorder="0" applyProtection="0">
      <alignment vertical="center"/>
    </xf>
    <xf numFmtId="0" fontId="2" fillId="6" borderId="0" applyBorder="0" applyProtection="0">
      <alignment vertical="center"/>
    </xf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89" fillId="26" borderId="0" applyNumberFormat="0" applyBorder="0" applyAlignment="0" applyProtection="0"/>
    <xf numFmtId="0" fontId="2" fillId="27" borderId="0" applyNumberFormat="0" applyBorder="0" applyProtection="0">
      <alignment vertical="center"/>
    </xf>
    <xf numFmtId="0" fontId="2" fillId="27" borderId="0" applyBorder="0" applyProtection="0">
      <alignment vertical="center"/>
    </xf>
    <xf numFmtId="0" fontId="2" fillId="28" borderId="0" applyNumberFormat="0" applyBorder="0" applyProtection="0">
      <alignment vertical="center"/>
    </xf>
    <xf numFmtId="0" fontId="2" fillId="28" borderId="0" applyBorder="0" applyProtection="0">
      <alignment vertical="center"/>
    </xf>
    <xf numFmtId="0" fontId="2" fillId="29" borderId="0" applyNumberFormat="0" applyBorder="0" applyProtection="0">
      <alignment vertical="center"/>
    </xf>
    <xf numFmtId="0" fontId="2" fillId="29" borderId="0" applyBorder="0" applyProtection="0">
      <alignment vertical="center"/>
    </xf>
    <xf numFmtId="0" fontId="2" fillId="18" borderId="0" applyNumberFormat="0" applyBorder="0" applyProtection="0">
      <alignment vertical="center"/>
    </xf>
    <xf numFmtId="0" fontId="2" fillId="19" borderId="0" applyBorder="0" applyProtection="0">
      <alignment vertical="center"/>
    </xf>
    <xf numFmtId="0" fontId="2" fillId="19" borderId="0" applyNumberFormat="0" applyBorder="0" applyProtection="0">
      <alignment vertical="center"/>
    </xf>
    <xf numFmtId="0" fontId="2" fillId="27" borderId="0" applyNumberFormat="0" applyBorder="0" applyProtection="0">
      <alignment vertical="center"/>
    </xf>
    <xf numFmtId="0" fontId="2" fillId="27" borderId="0" applyBorder="0" applyProtection="0">
      <alignment vertical="center"/>
    </xf>
    <xf numFmtId="0" fontId="2" fillId="30" borderId="0" applyNumberFormat="0" applyBorder="0" applyProtection="0">
      <alignment vertical="center"/>
    </xf>
    <xf numFmtId="0" fontId="2" fillId="30" borderId="0" applyBorder="0" applyProtection="0">
      <alignment vertical="center"/>
    </xf>
    <xf numFmtId="0" fontId="89" fillId="31" borderId="0" applyNumberFormat="0" applyBorder="0" applyAlignment="0" applyProtection="0"/>
    <xf numFmtId="0" fontId="89" fillId="32" borderId="0" applyNumberFormat="0" applyBorder="0" applyAlignment="0" applyProtection="0"/>
    <xf numFmtId="0" fontId="89" fillId="33" borderId="0" applyNumberFormat="0" applyBorder="0" applyAlignment="0" applyProtection="0"/>
    <xf numFmtId="0" fontId="89" fillId="34" borderId="0" applyNumberFormat="0" applyBorder="0" applyAlignment="0" applyProtection="0"/>
    <xf numFmtId="0" fontId="89" fillId="35" borderId="0" applyNumberFormat="0" applyBorder="0" applyAlignment="0" applyProtection="0"/>
    <xf numFmtId="0" fontId="89" fillId="36" borderId="0" applyNumberFormat="0" applyBorder="0" applyAlignment="0" applyProtection="0"/>
    <xf numFmtId="0" fontId="2" fillId="37" borderId="0" applyNumberFormat="0" applyBorder="0" applyProtection="0">
      <alignment vertical="center"/>
    </xf>
    <xf numFmtId="0" fontId="2" fillId="37" borderId="0" applyBorder="0" applyProtection="0">
      <alignment vertical="center"/>
    </xf>
    <xf numFmtId="0" fontId="2" fillId="28" borderId="0" applyNumberFormat="0" applyBorder="0" applyProtection="0">
      <alignment vertical="center"/>
    </xf>
    <xf numFmtId="0" fontId="2" fillId="28" borderId="0" applyBorder="0" applyProtection="0">
      <alignment vertical="center"/>
    </xf>
    <xf numFmtId="0" fontId="2" fillId="29" borderId="0" applyNumberFormat="0" applyBorder="0" applyProtection="0">
      <alignment vertical="center"/>
    </xf>
    <xf numFmtId="0" fontId="2" fillId="29" borderId="0" applyBorder="0" applyProtection="0">
      <alignment vertical="center"/>
    </xf>
    <xf numFmtId="0" fontId="2" fillId="14" borderId="0" applyNumberFormat="0" applyBorder="0" applyProtection="0">
      <alignment vertical="center"/>
    </xf>
    <xf numFmtId="0" fontId="2" fillId="14" borderId="0" applyBorder="0" applyProtection="0">
      <alignment vertical="center"/>
    </xf>
    <xf numFmtId="0" fontId="2" fillId="15" borderId="0" applyNumberFormat="0" applyBorder="0" applyProtection="0">
      <alignment vertical="center"/>
    </xf>
    <xf numFmtId="0" fontId="2" fillId="15" borderId="0" applyBorder="0" applyProtection="0">
      <alignment vertical="center"/>
    </xf>
    <xf numFmtId="0" fontId="2" fillId="38" borderId="0" applyNumberFormat="0" applyBorder="0" applyProtection="0">
      <alignment vertical="center"/>
    </xf>
    <xf numFmtId="0" fontId="2" fillId="38" borderId="0" applyBorder="0" applyProtection="0">
      <alignment vertical="center"/>
    </xf>
    <xf numFmtId="0" fontId="90" fillId="39" borderId="0" applyNumberFormat="0" applyBorder="0" applyAlignment="0" applyProtection="0"/>
    <xf numFmtId="0" fontId="90" fillId="40" borderId="0" applyNumberFormat="0" applyBorder="0" applyAlignment="0" applyProtection="0"/>
    <xf numFmtId="0" fontId="90" fillId="41" borderId="0" applyNumberFormat="0" applyBorder="0" applyAlignment="0" applyProtection="0"/>
    <xf numFmtId="0" fontId="90" fillId="42" borderId="0" applyNumberFormat="0" applyBorder="0" applyAlignment="0" applyProtection="0"/>
    <xf numFmtId="0" fontId="90" fillId="43" borderId="0" applyNumberFormat="0" applyBorder="0" applyAlignment="0" applyProtection="0"/>
    <xf numFmtId="0" fontId="90" fillId="44" borderId="0" applyNumberFormat="0" applyBorder="0" applyAlignment="0" applyProtection="0"/>
    <xf numFmtId="0" fontId="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3" fillId="0" borderId="0">
      <alignment vertical="center"/>
      <protection/>
    </xf>
    <xf numFmtId="0" fontId="21" fillId="0" borderId="0">
      <alignment vertical="center"/>
      <protection/>
    </xf>
    <xf numFmtId="0" fontId="33" fillId="0" borderId="0">
      <alignment vertical="center"/>
      <protection/>
    </xf>
    <xf numFmtId="0" fontId="33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1" fillId="0" borderId="0" applyNumberFormat="0" applyFill="0" applyBorder="0" applyAlignment="0" applyProtection="0"/>
    <xf numFmtId="0" fontId="92" fillId="45" borderId="0" applyNumberFormat="0" applyBorder="0" applyAlignment="0" applyProtection="0"/>
    <xf numFmtId="0" fontId="93" fillId="0" borderId="10" applyNumberFormat="0" applyFill="0" applyAlignment="0" applyProtection="0"/>
    <xf numFmtId="0" fontId="94" fillId="46" borderId="0" applyNumberFormat="0" applyBorder="0" applyAlignment="0" applyProtection="0"/>
    <xf numFmtId="0" fontId="61" fillId="3" borderId="0" applyNumberFormat="0" applyBorder="0" applyProtection="0">
      <alignment vertical="center"/>
    </xf>
    <xf numFmtId="0" fontId="61" fillId="3" borderId="0" applyBorder="0" applyProtection="0">
      <alignment vertical="center"/>
    </xf>
    <xf numFmtId="9" fontId="1" fillId="0" borderId="0" applyFill="0" applyBorder="0" applyAlignment="0" applyProtection="0"/>
    <xf numFmtId="0" fontId="95" fillId="47" borderId="1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6" fillId="0" borderId="12" applyNumberFormat="0" applyFill="0" applyAlignment="0" applyProtection="0"/>
    <xf numFmtId="0" fontId="0" fillId="48" borderId="13" applyNumberFormat="0" applyFont="0" applyAlignment="0" applyProtection="0"/>
    <xf numFmtId="0" fontId="97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98" fillId="0" borderId="0" applyNumberFormat="0" applyFill="0" applyBorder="0" applyAlignment="0" applyProtection="0"/>
    <xf numFmtId="0" fontId="90" fillId="49" borderId="0" applyNumberFormat="0" applyBorder="0" applyAlignment="0" applyProtection="0"/>
    <xf numFmtId="0" fontId="90" fillId="50" borderId="0" applyNumberFormat="0" applyBorder="0" applyAlignment="0" applyProtection="0"/>
    <xf numFmtId="0" fontId="90" fillId="51" borderId="0" applyNumberFormat="0" applyBorder="0" applyAlignment="0" applyProtection="0"/>
    <xf numFmtId="0" fontId="90" fillId="52" borderId="0" applyNumberFormat="0" applyBorder="0" applyAlignment="0" applyProtection="0"/>
    <xf numFmtId="0" fontId="90" fillId="53" borderId="0" applyNumberFormat="0" applyBorder="0" applyAlignment="0" applyProtection="0"/>
    <xf numFmtId="0" fontId="90" fillId="54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14" applyNumberFormat="0" applyFill="0" applyAlignment="0" applyProtection="0"/>
    <xf numFmtId="0" fontId="100" fillId="0" borderId="14" applyNumberFormat="0" applyFill="0" applyAlignment="0" applyProtection="0"/>
    <xf numFmtId="0" fontId="101" fillId="0" borderId="15" applyNumberFormat="0" applyFill="0" applyAlignment="0" applyProtection="0"/>
    <xf numFmtId="0" fontId="102" fillId="0" borderId="16" applyNumberFormat="0" applyFill="0" applyAlignment="0" applyProtection="0"/>
    <xf numFmtId="0" fontId="102" fillId="0" borderId="0" applyNumberFormat="0" applyFill="0" applyBorder="0" applyAlignment="0" applyProtection="0"/>
    <xf numFmtId="0" fontId="103" fillId="55" borderId="11" applyNumberFormat="0" applyAlignment="0" applyProtection="0"/>
    <xf numFmtId="0" fontId="104" fillId="47" borderId="17" applyNumberFormat="0" applyAlignment="0" applyProtection="0"/>
    <xf numFmtId="0" fontId="104" fillId="47" borderId="17" applyNumberFormat="0" applyAlignment="0" applyProtection="0"/>
    <xf numFmtId="0" fontId="105" fillId="56" borderId="18" applyNumberFormat="0" applyAlignment="0" applyProtection="0"/>
    <xf numFmtId="0" fontId="106" fillId="57" borderId="0" applyNumberFormat="0" applyBorder="0" applyAlignment="0" applyProtection="0"/>
    <xf numFmtId="0" fontId="107" fillId="0" borderId="0" applyNumberFormat="0" applyFill="0" applyBorder="0" applyAlignment="0" applyProtection="0"/>
  </cellStyleXfs>
  <cellXfs count="46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4" fillId="0" borderId="0" xfId="0" applyFont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25" fillId="0" borderId="0" xfId="0" applyFont="1" applyAlignment="1">
      <alignment horizontal="left" vertical="top" wrapText="1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28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33" fillId="0" borderId="0" xfId="59" applyFont="1">
      <alignment/>
      <protection/>
    </xf>
    <xf numFmtId="0" fontId="33" fillId="0" borderId="0" xfId="59" applyFont="1" applyAlignment="1">
      <alignment horizontal="center"/>
      <protection/>
    </xf>
    <xf numFmtId="0" fontId="35" fillId="0" borderId="22" xfId="59" applyFont="1" applyBorder="1">
      <alignment/>
      <protection/>
    </xf>
    <xf numFmtId="0" fontId="35" fillId="0" borderId="0" xfId="59" applyFont="1">
      <alignment/>
      <protection/>
    </xf>
    <xf numFmtId="0" fontId="32" fillId="0" borderId="0" xfId="55" applyFont="1">
      <alignment/>
      <protection/>
    </xf>
    <xf numFmtId="0" fontId="31" fillId="0" borderId="2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7" fillId="0" borderId="21" xfId="59" applyFont="1" applyBorder="1" applyAlignment="1">
      <alignment horizontal="center" vertical="top" wrapText="1"/>
      <protection/>
    </xf>
    <xf numFmtId="0" fontId="33" fillId="0" borderId="0" xfId="0" applyFont="1" applyAlignment="1">
      <alignment vertical="center"/>
    </xf>
    <xf numFmtId="0" fontId="29" fillId="0" borderId="23" xfId="0" applyFont="1" applyBorder="1" applyAlignment="1">
      <alignment horizontal="center" vertical="center"/>
    </xf>
    <xf numFmtId="0" fontId="35" fillId="0" borderId="0" xfId="59" applyFont="1" applyAlignment="1">
      <alignment horizontal="center"/>
      <protection/>
    </xf>
    <xf numFmtId="0" fontId="32" fillId="0" borderId="24" xfId="0" applyFont="1" applyBorder="1" applyAlignment="1">
      <alignment horizontal="center" vertical="center"/>
    </xf>
    <xf numFmtId="0" fontId="38" fillId="0" borderId="0" xfId="56" applyFont="1" applyAlignment="1">
      <alignment horizontal="left" vertical="center"/>
      <protection/>
    </xf>
    <xf numFmtId="0" fontId="38" fillId="0" borderId="0" xfId="56" applyFont="1" applyAlignment="1">
      <alignment horizontal="center" vertical="center"/>
      <protection/>
    </xf>
    <xf numFmtId="0" fontId="36" fillId="0" borderId="0" xfId="56" applyFont="1" applyAlignment="1">
      <alignment horizontal="center" vertical="center"/>
      <protection/>
    </xf>
    <xf numFmtId="0" fontId="32" fillId="0" borderId="0" xfId="56" applyFont="1" applyAlignment="1">
      <alignment horizontal="center" vertical="center"/>
      <protection/>
    </xf>
    <xf numFmtId="0" fontId="32" fillId="0" borderId="0" xfId="56" applyFont="1" applyAlignment="1">
      <alignment vertical="center"/>
      <protection/>
    </xf>
    <xf numFmtId="0" fontId="38" fillId="0" borderId="25" xfId="56" applyFont="1" applyBorder="1" applyAlignment="1">
      <alignment horizontal="center" vertical="center"/>
      <protection/>
    </xf>
    <xf numFmtId="0" fontId="39" fillId="0" borderId="26" xfId="56" applyFont="1" applyBorder="1" applyAlignment="1">
      <alignment horizontal="center" vertical="center"/>
      <protection/>
    </xf>
    <xf numFmtId="0" fontId="39" fillId="0" borderId="27" xfId="56" applyFont="1" applyBorder="1" applyAlignment="1">
      <alignment horizontal="center" vertical="center"/>
      <protection/>
    </xf>
    <xf numFmtId="20" fontId="32" fillId="0" borderId="0" xfId="56" applyNumberFormat="1" applyFont="1" applyAlignment="1">
      <alignment horizontal="center" vertical="center"/>
      <protection/>
    </xf>
    <xf numFmtId="0" fontId="32" fillId="0" borderId="28" xfId="56" applyFont="1" applyBorder="1" applyAlignment="1">
      <alignment horizontal="center" vertical="center"/>
      <protection/>
    </xf>
    <xf numFmtId="0" fontId="32" fillId="0" borderId="0" xfId="56" applyFont="1" applyAlignment="1">
      <alignment horizontal="left" vertical="center"/>
      <protection/>
    </xf>
    <xf numFmtId="0" fontId="32" fillId="0" borderId="24" xfId="56" applyFont="1" applyBorder="1" applyAlignment="1">
      <alignment horizontal="center" vertical="center"/>
      <protection/>
    </xf>
    <xf numFmtId="0" fontId="46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47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3" fillId="0" borderId="0" xfId="139" applyFont="1" applyAlignment="1">
      <alignment horizontal="left"/>
      <protection/>
    </xf>
    <xf numFmtId="0" fontId="33" fillId="0" borderId="0" xfId="139" applyFont="1" applyAlignment="1">
      <alignment horizontal="right"/>
      <protection/>
    </xf>
    <xf numFmtId="0" fontId="33" fillId="0" borderId="0" xfId="139" applyFont="1">
      <alignment/>
      <protection/>
    </xf>
    <xf numFmtId="0" fontId="33" fillId="0" borderId="0" xfId="59" applyFont="1" applyAlignment="1">
      <alignment horizontal="left"/>
      <protection/>
    </xf>
    <xf numFmtId="0" fontId="35" fillId="0" borderId="0" xfId="59" applyFont="1" applyAlignment="1">
      <alignment horizontal="right"/>
      <protection/>
    </xf>
    <xf numFmtId="0" fontId="33" fillId="0" borderId="31" xfId="59" applyFont="1" applyBorder="1">
      <alignment/>
      <protection/>
    </xf>
    <xf numFmtId="0" fontId="33" fillId="0" borderId="25" xfId="59" applyFont="1" applyBorder="1">
      <alignment/>
      <protection/>
    </xf>
    <xf numFmtId="0" fontId="33" fillId="0" borderId="32" xfId="59" applyFont="1" applyBorder="1">
      <alignment/>
      <protection/>
    </xf>
    <xf numFmtId="0" fontId="33" fillId="0" borderId="0" xfId="139" applyFont="1" applyAlignment="1">
      <alignment horizontal="center"/>
      <protection/>
    </xf>
    <xf numFmtId="0" fontId="32" fillId="0" borderId="0" xfId="139" applyFont="1" applyAlignment="1">
      <alignment horizontal="right"/>
      <protection/>
    </xf>
    <xf numFmtId="0" fontId="32" fillId="0" borderId="0" xfId="139" applyFont="1" applyAlignment="1">
      <alignment horizontal="center"/>
      <protection/>
    </xf>
    <xf numFmtId="0" fontId="32" fillId="0" borderId="0" xfId="139" applyFont="1">
      <alignment/>
      <protection/>
    </xf>
    <xf numFmtId="0" fontId="32" fillId="0" borderId="0" xfId="59" applyFont="1">
      <alignment/>
      <protection/>
    </xf>
    <xf numFmtId="0" fontId="32" fillId="0" borderId="0" xfId="59" applyFont="1" applyAlignment="1">
      <alignment horizontal="left"/>
      <protection/>
    </xf>
    <xf numFmtId="0" fontId="32" fillId="0" borderId="0" xfId="59" applyFont="1" applyAlignment="1">
      <alignment horizontal="center"/>
      <protection/>
    </xf>
    <xf numFmtId="0" fontId="33" fillId="0" borderId="0" xfId="0" applyFont="1" applyAlignment="1">
      <alignment horizontal="center"/>
    </xf>
    <xf numFmtId="0" fontId="33" fillId="0" borderId="21" xfId="59" applyFont="1" applyBorder="1" applyAlignment="1">
      <alignment horizontal="center" vertical="center"/>
      <protection/>
    </xf>
    <xf numFmtId="0" fontId="35" fillId="0" borderId="0" xfId="0" applyFont="1" applyAlignment="1">
      <alignment horizontal="center" vertical="center"/>
    </xf>
    <xf numFmtId="0" fontId="33" fillId="0" borderId="24" xfId="59" applyFont="1" applyBorder="1" applyAlignment="1">
      <alignment horizontal="center" vertical="center"/>
      <protection/>
    </xf>
    <xf numFmtId="0" fontId="35" fillId="0" borderId="0" xfId="0" applyFont="1" applyAlignment="1">
      <alignment horizontal="center"/>
    </xf>
    <xf numFmtId="0" fontId="35" fillId="0" borderId="0" xfId="0" applyFont="1" applyAlignment="1">
      <alignment vertical="center"/>
    </xf>
    <xf numFmtId="0" fontId="35" fillId="0" borderId="0" xfId="59" applyFont="1" applyAlignment="1">
      <alignment horizontal="center" vertical="center"/>
      <protection/>
    </xf>
    <xf numFmtId="0" fontId="35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35" fillId="0" borderId="0" xfId="139" applyFont="1" applyAlignment="1">
      <alignment horizontal="left"/>
      <protection/>
    </xf>
    <xf numFmtId="0" fontId="33" fillId="0" borderId="0" xfId="59" applyFont="1" applyAlignment="1">
      <alignment horizontal="right"/>
      <protection/>
    </xf>
    <xf numFmtId="0" fontId="32" fillId="0" borderId="0" xfId="59" applyFont="1" applyAlignment="1">
      <alignment horizontal="right"/>
      <protection/>
    </xf>
    <xf numFmtId="0" fontId="33" fillId="0" borderId="31" xfId="0" applyFont="1" applyBorder="1" applyAlignment="1">
      <alignment horizontal="center"/>
    </xf>
    <xf numFmtId="0" fontId="51" fillId="0" borderId="0" xfId="59" applyFont="1" applyAlignment="1">
      <alignment horizontal="center"/>
      <protection/>
    </xf>
    <xf numFmtId="0" fontId="33" fillId="0" borderId="31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32" xfId="0" applyFont="1" applyBorder="1" applyAlignment="1">
      <alignment horizontal="center"/>
    </xf>
    <xf numFmtId="0" fontId="33" fillId="0" borderId="22" xfId="0" applyFont="1" applyBorder="1" applyAlignment="1">
      <alignment vertical="center"/>
    </xf>
    <xf numFmtId="0" fontId="33" fillId="0" borderId="25" xfId="0" applyFont="1" applyBorder="1" applyAlignment="1">
      <alignment horizontal="center"/>
    </xf>
    <xf numFmtId="0" fontId="33" fillId="0" borderId="32" xfId="0" applyFont="1" applyBorder="1" applyAlignment="1">
      <alignment vertical="center"/>
    </xf>
    <xf numFmtId="0" fontId="33" fillId="0" borderId="33" xfId="0" applyFont="1" applyBorder="1" applyAlignment="1">
      <alignment horizontal="center"/>
    </xf>
    <xf numFmtId="0" fontId="33" fillId="0" borderId="34" xfId="0" applyFont="1" applyBorder="1" applyAlignment="1">
      <alignment vertical="center"/>
    </xf>
    <xf numFmtId="0" fontId="32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horizontal="center"/>
    </xf>
    <xf numFmtId="0" fontId="35" fillId="0" borderId="0" xfId="59" applyFont="1" applyAlignment="1">
      <alignment horizontal="left"/>
      <protection/>
    </xf>
    <xf numFmtId="0" fontId="33" fillId="0" borderId="35" xfId="59" applyFont="1" applyBorder="1" applyAlignment="1">
      <alignment horizontal="center" vertical="center"/>
      <protection/>
    </xf>
    <xf numFmtId="0" fontId="33" fillId="0" borderId="25" xfId="59" applyFont="1" applyBorder="1" applyAlignment="1">
      <alignment horizontal="center"/>
      <protection/>
    </xf>
    <xf numFmtId="0" fontId="33" fillId="0" borderId="0" xfId="59" applyFont="1" applyAlignment="1">
      <alignment horizontal="center" vertical="center"/>
      <protection/>
    </xf>
    <xf numFmtId="0" fontId="53" fillId="0" borderId="32" xfId="0" applyFont="1" applyBorder="1" applyAlignment="1">
      <alignment horizontal="center"/>
    </xf>
    <xf numFmtId="49" fontId="48" fillId="0" borderId="32" xfId="59" applyNumberFormat="1" applyFont="1" applyBorder="1" applyAlignment="1">
      <alignment horizontal="center"/>
      <protection/>
    </xf>
    <xf numFmtId="0" fontId="35" fillId="0" borderId="34" xfId="59" applyFont="1" applyBorder="1">
      <alignment/>
      <protection/>
    </xf>
    <xf numFmtId="0" fontId="33" fillId="0" borderId="24" xfId="0" applyFont="1" applyBorder="1" applyAlignment="1">
      <alignment horizontal="center" vertical="center"/>
    </xf>
    <xf numFmtId="49" fontId="33" fillId="0" borderId="24" xfId="59" applyNumberFormat="1" applyFont="1" applyBorder="1" applyAlignment="1">
      <alignment horizontal="center" vertical="center"/>
      <protection/>
    </xf>
    <xf numFmtId="49" fontId="48" fillId="0" borderId="0" xfId="59" applyNumberFormat="1" applyFont="1" applyAlignment="1">
      <alignment horizontal="center"/>
      <protection/>
    </xf>
    <xf numFmtId="49" fontId="35" fillId="0" borderId="34" xfId="59" applyNumberFormat="1" applyFont="1" applyBorder="1" applyAlignment="1">
      <alignment horizontal="left"/>
      <protection/>
    </xf>
    <xf numFmtId="0" fontId="33" fillId="0" borderId="25" xfId="59" applyFont="1" applyBorder="1" applyAlignment="1">
      <alignment horizontal="center" vertical="center"/>
      <protection/>
    </xf>
    <xf numFmtId="0" fontId="32" fillId="0" borderId="35" xfId="55" applyFont="1" applyBorder="1" applyAlignment="1">
      <alignment horizontal="center" vertical="center"/>
      <protection/>
    </xf>
    <xf numFmtId="0" fontId="32" fillId="0" borderId="0" xfId="55" applyFont="1" applyAlignment="1">
      <alignment horizontal="center" vertical="center"/>
      <protection/>
    </xf>
    <xf numFmtId="0" fontId="33" fillId="0" borderId="0" xfId="139" applyFont="1" applyAlignment="1">
      <alignment horizontal="center" vertical="center"/>
      <protection/>
    </xf>
    <xf numFmtId="0" fontId="32" fillId="0" borderId="0" xfId="139" applyFont="1" applyAlignment="1">
      <alignment horizontal="center" vertical="center"/>
      <protection/>
    </xf>
    <xf numFmtId="0" fontId="33" fillId="0" borderId="36" xfId="59" applyFont="1" applyBorder="1" applyAlignment="1">
      <alignment horizontal="center" vertical="center"/>
      <protection/>
    </xf>
    <xf numFmtId="0" fontId="33" fillId="0" borderId="37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38" xfId="0" applyFont="1" applyBorder="1" applyAlignment="1">
      <alignment horizontal="center"/>
    </xf>
    <xf numFmtId="0" fontId="33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33" fillId="0" borderId="21" xfId="0" applyFont="1" applyBorder="1" applyAlignment="1">
      <alignment vertical="center"/>
    </xf>
    <xf numFmtId="0" fontId="35" fillId="0" borderId="32" xfId="0" applyFont="1" applyBorder="1" applyAlignment="1">
      <alignment horizontal="center"/>
    </xf>
    <xf numFmtId="0" fontId="33" fillId="0" borderId="20" xfId="59" applyFont="1" applyBorder="1">
      <alignment/>
      <protection/>
    </xf>
    <xf numFmtId="0" fontId="33" fillId="0" borderId="22" xfId="59" applyFont="1" applyBorder="1">
      <alignment/>
      <protection/>
    </xf>
    <xf numFmtId="0" fontId="33" fillId="0" borderId="20" xfId="0" applyFont="1" applyBorder="1" applyAlignment="1">
      <alignment vertical="center"/>
    </xf>
    <xf numFmtId="0" fontId="33" fillId="0" borderId="29" xfId="0" applyFont="1" applyBorder="1" applyAlignment="1">
      <alignment vertical="center"/>
    </xf>
    <xf numFmtId="0" fontId="53" fillId="0" borderId="33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20" fontId="32" fillId="0" borderId="24" xfId="56" applyNumberFormat="1" applyFont="1" applyBorder="1" applyAlignment="1">
      <alignment horizontal="center" vertical="center"/>
      <protection/>
    </xf>
    <xf numFmtId="0" fontId="36" fillId="58" borderId="0" xfId="56" applyFont="1" applyFill="1" applyAlignment="1">
      <alignment horizontal="center" vertical="center"/>
      <protection/>
    </xf>
    <xf numFmtId="0" fontId="32" fillId="58" borderId="0" xfId="56" applyFont="1" applyFill="1" applyAlignment="1">
      <alignment vertical="center"/>
      <protection/>
    </xf>
    <xf numFmtId="0" fontId="38" fillId="58" borderId="0" xfId="56" applyFont="1" applyFill="1" applyAlignment="1">
      <alignment horizontal="center" vertical="center"/>
      <protection/>
    </xf>
    <xf numFmtId="0" fontId="32" fillId="58" borderId="0" xfId="56" applyFont="1" applyFill="1" applyAlignment="1">
      <alignment horizontal="center" vertical="center"/>
      <protection/>
    </xf>
    <xf numFmtId="0" fontId="32" fillId="0" borderId="0" xfId="139" applyFont="1" applyAlignment="1">
      <alignment horizontal="left" vertical="center"/>
      <protection/>
    </xf>
    <xf numFmtId="0" fontId="30" fillId="0" borderId="20" xfId="0" applyFont="1" applyFill="1" applyBorder="1" applyAlignment="1">
      <alignment horizontal="center" vertical="center"/>
    </xf>
    <xf numFmtId="0" fontId="108" fillId="0" borderId="20" xfId="0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left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31" fillId="59" borderId="40" xfId="0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36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19" xfId="0" applyFont="1" applyFill="1" applyBorder="1" applyAlignment="1">
      <alignment horizontal="center" vertical="center"/>
    </xf>
    <xf numFmtId="0" fontId="109" fillId="0" borderId="38" xfId="0" applyFont="1" applyBorder="1" applyAlignment="1">
      <alignment horizontal="center" vertical="center"/>
    </xf>
    <xf numFmtId="0" fontId="31" fillId="59" borderId="41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32" fillId="0" borderId="0" xfId="55" applyFont="1" applyAlignment="1">
      <alignment horizontal="right" vertical="top"/>
      <protection/>
    </xf>
    <xf numFmtId="0" fontId="32" fillId="0" borderId="0" xfId="55" applyFont="1" applyAlignment="1">
      <alignment vertical="top"/>
      <protection/>
    </xf>
    <xf numFmtId="0" fontId="45" fillId="0" borderId="0" xfId="136" applyFont="1" applyAlignment="1">
      <alignment horizontal="left" vertical="top"/>
      <protection/>
    </xf>
    <xf numFmtId="0" fontId="32" fillId="0" borderId="0" xfId="136" applyFont="1" applyAlignment="1">
      <alignment horizontal="center" vertical="top"/>
      <protection/>
    </xf>
    <xf numFmtId="0" fontId="32" fillId="0" borderId="0" xfId="136" applyFont="1" applyAlignment="1">
      <alignment horizontal="left" vertical="top"/>
      <protection/>
    </xf>
    <xf numFmtId="0" fontId="32" fillId="0" borderId="0" xfId="136" applyFont="1" applyAlignment="1">
      <alignment vertical="top"/>
      <protection/>
    </xf>
    <xf numFmtId="0" fontId="45" fillId="0" borderId="0" xfId="136" applyFont="1" applyAlignment="1">
      <alignment vertical="top"/>
      <protection/>
    </xf>
    <xf numFmtId="0" fontId="45" fillId="0" borderId="0" xfId="55" applyFont="1" applyAlignment="1">
      <alignment vertical="top"/>
      <protection/>
    </xf>
    <xf numFmtId="0" fontId="29" fillId="0" borderId="0" xfId="136" applyFont="1" applyAlignment="1">
      <alignment horizontal="center" vertical="top"/>
      <protection/>
    </xf>
    <xf numFmtId="0" fontId="49" fillId="0" borderId="0" xfId="136" applyFont="1" applyAlignment="1">
      <alignment horizontal="center" vertical="top"/>
      <protection/>
    </xf>
    <xf numFmtId="0" fontId="32" fillId="0" borderId="21" xfId="136" applyFont="1" applyBorder="1" applyAlignment="1">
      <alignment horizontal="center" vertical="top"/>
      <protection/>
    </xf>
    <xf numFmtId="0" fontId="32" fillId="0" borderId="30" xfId="55" applyFont="1" applyBorder="1" applyAlignment="1">
      <alignment horizontal="center" vertical="top"/>
      <protection/>
    </xf>
    <xf numFmtId="0" fontId="32" fillId="0" borderId="19" xfId="55" applyFont="1" applyBorder="1" applyAlignment="1">
      <alignment horizontal="center" vertical="top"/>
      <protection/>
    </xf>
    <xf numFmtId="0" fontId="32" fillId="0" borderId="20" xfId="136" applyFont="1" applyBorder="1" applyAlignment="1">
      <alignment horizontal="center" vertical="top"/>
      <protection/>
    </xf>
    <xf numFmtId="0" fontId="32" fillId="0" borderId="21" xfId="136" applyFont="1" applyBorder="1" applyAlignment="1">
      <alignment vertical="top"/>
      <protection/>
    </xf>
    <xf numFmtId="0" fontId="32" fillId="0" borderId="21" xfId="138" applyFont="1" applyBorder="1" applyAlignment="1">
      <alignment horizontal="center" vertical="top"/>
      <protection/>
    </xf>
    <xf numFmtId="0" fontId="32" fillId="0" borderId="31" xfId="136" applyFont="1" applyBorder="1" applyAlignment="1">
      <alignment horizontal="center" vertical="top"/>
      <protection/>
    </xf>
    <xf numFmtId="0" fontId="32" fillId="0" borderId="19" xfId="136" applyFont="1" applyBorder="1" applyAlignment="1">
      <alignment horizontal="center" vertical="top"/>
      <protection/>
    </xf>
    <xf numFmtId="0" fontId="32" fillId="0" borderId="30" xfId="58" applyFont="1" applyBorder="1" applyAlignment="1">
      <alignment horizontal="center" vertical="top"/>
      <protection/>
    </xf>
    <xf numFmtId="0" fontId="32" fillId="3" borderId="31" xfId="57" applyFont="1" applyFill="1" applyBorder="1" applyAlignment="1">
      <alignment horizontal="center" vertical="top"/>
      <protection/>
    </xf>
    <xf numFmtId="0" fontId="32" fillId="20" borderId="31" xfId="57" applyFont="1" applyFill="1" applyBorder="1" applyAlignment="1">
      <alignment horizontal="center" vertical="top"/>
      <protection/>
    </xf>
    <xf numFmtId="0" fontId="29" fillId="0" borderId="31" xfId="57" applyFont="1" applyBorder="1" applyAlignment="1">
      <alignment horizontal="center" vertical="top"/>
      <protection/>
    </xf>
    <xf numFmtId="0" fontId="29" fillId="0" borderId="0" xfId="57" applyFont="1" applyAlignment="1">
      <alignment horizontal="center" vertical="top"/>
      <protection/>
    </xf>
    <xf numFmtId="0" fontId="32" fillId="0" borderId="21" xfId="55" applyFont="1" applyBorder="1" applyAlignment="1">
      <alignment horizontal="center" vertical="top"/>
      <protection/>
    </xf>
    <xf numFmtId="0" fontId="32" fillId="0" borderId="0" xfId="55" applyFont="1" applyAlignment="1">
      <alignment horizontal="left" vertical="top"/>
      <protection/>
    </xf>
    <xf numFmtId="0" fontId="32" fillId="0" borderId="21" xfId="55" applyFont="1" applyBorder="1" applyAlignment="1">
      <alignment vertical="top"/>
      <protection/>
    </xf>
    <xf numFmtId="0" fontId="32" fillId="0" borderId="21" xfId="55" applyFont="1" applyBorder="1" applyAlignment="1">
      <alignment horizontal="left" vertical="top"/>
      <protection/>
    </xf>
    <xf numFmtId="0" fontId="32" fillId="3" borderId="35" xfId="57" applyFont="1" applyFill="1" applyBorder="1" applyAlignment="1">
      <alignment horizontal="center" vertical="top"/>
      <protection/>
    </xf>
    <xf numFmtId="0" fontId="32" fillId="20" borderId="35" xfId="57" applyFont="1" applyFill="1" applyBorder="1" applyAlignment="1">
      <alignment horizontal="center" vertical="top"/>
      <protection/>
    </xf>
    <xf numFmtId="0" fontId="29" fillId="0" borderId="33" xfId="57" applyFont="1" applyBorder="1" applyAlignment="1">
      <alignment horizontal="center" vertical="top"/>
      <protection/>
    </xf>
    <xf numFmtId="0" fontId="29" fillId="0" borderId="25" xfId="57" applyFont="1" applyBorder="1" applyAlignment="1">
      <alignment horizontal="center" vertical="top"/>
      <protection/>
    </xf>
    <xf numFmtId="0" fontId="22" fillId="0" borderId="21" xfId="55" applyFont="1" applyBorder="1" applyAlignment="1">
      <alignment horizontal="left" vertical="top"/>
      <protection/>
    </xf>
    <xf numFmtId="0" fontId="32" fillId="20" borderId="30" xfId="57" applyFont="1" applyFill="1" applyBorder="1" applyAlignment="1">
      <alignment horizontal="center" vertical="top"/>
      <protection/>
    </xf>
    <xf numFmtId="0" fontId="29" fillId="0" borderId="36" xfId="57" applyFont="1" applyBorder="1" applyAlignment="1">
      <alignment horizontal="center" vertical="top"/>
      <protection/>
    </xf>
    <xf numFmtId="0" fontId="32" fillId="3" borderId="19" xfId="57" applyFont="1" applyFill="1" applyBorder="1" applyAlignment="1">
      <alignment horizontal="center" vertical="top"/>
      <protection/>
    </xf>
    <xf numFmtId="0" fontId="32" fillId="20" borderId="19" xfId="57" applyFont="1" applyFill="1" applyBorder="1" applyAlignment="1">
      <alignment horizontal="center" vertical="top"/>
      <protection/>
    </xf>
    <xf numFmtId="0" fontId="32" fillId="0" borderId="0" xfId="0" applyFont="1" applyAlignment="1">
      <alignment vertical="top"/>
    </xf>
    <xf numFmtId="0" fontId="32" fillId="3" borderId="30" xfId="57" applyFont="1" applyFill="1" applyBorder="1" applyAlignment="1">
      <alignment horizontal="center" vertical="top"/>
      <protection/>
    </xf>
    <xf numFmtId="0" fontId="29" fillId="0" borderId="29" xfId="57" applyFont="1" applyBorder="1" applyAlignment="1">
      <alignment horizontal="center" vertical="top"/>
      <protection/>
    </xf>
    <xf numFmtId="0" fontId="32" fillId="3" borderId="39" xfId="57" applyFont="1" applyFill="1" applyBorder="1" applyAlignment="1">
      <alignment horizontal="center" vertical="top"/>
      <protection/>
    </xf>
    <xf numFmtId="0" fontId="32" fillId="0" borderId="24" xfId="55" applyFont="1" applyBorder="1" applyAlignment="1">
      <alignment horizontal="center" vertical="top"/>
      <protection/>
    </xf>
    <xf numFmtId="0" fontId="32" fillId="0" borderId="31" xfId="55" applyFont="1" applyBorder="1" applyAlignment="1">
      <alignment horizontal="center" vertical="top"/>
      <protection/>
    </xf>
    <xf numFmtId="0" fontId="32" fillId="3" borderId="42" xfId="57" applyFont="1" applyFill="1" applyBorder="1" applyAlignment="1">
      <alignment horizontal="center" vertical="top"/>
      <protection/>
    </xf>
    <xf numFmtId="0" fontId="32" fillId="0" borderId="0" xfId="55" applyFont="1" applyAlignment="1">
      <alignment horizontal="center" vertical="top"/>
      <protection/>
    </xf>
    <xf numFmtId="0" fontId="49" fillId="0" borderId="0" xfId="55" applyFont="1" applyAlignment="1">
      <alignment horizontal="center" vertical="top"/>
      <protection/>
    </xf>
    <xf numFmtId="0" fontId="29" fillId="0" borderId="25" xfId="55" applyFont="1" applyBorder="1" applyAlignment="1">
      <alignment horizontal="center" vertical="top"/>
      <protection/>
    </xf>
    <xf numFmtId="0" fontId="32" fillId="0" borderId="20" xfId="55" applyFont="1" applyBorder="1" applyAlignment="1">
      <alignment horizontal="center" vertical="top"/>
      <protection/>
    </xf>
    <xf numFmtId="0" fontId="32" fillId="0" borderId="29" xfId="57" applyFont="1" applyBorder="1" applyAlignment="1">
      <alignment horizontal="center" vertical="top"/>
      <protection/>
    </xf>
    <xf numFmtId="0" fontId="32" fillId="0" borderId="36" xfId="57" applyFont="1" applyBorder="1" applyAlignment="1">
      <alignment horizontal="center" vertical="top"/>
      <protection/>
    </xf>
    <xf numFmtId="0" fontId="32" fillId="0" borderId="20" xfId="57" applyFont="1" applyBorder="1" applyAlignment="1">
      <alignment horizontal="center" vertical="top"/>
      <protection/>
    </xf>
    <xf numFmtId="0" fontId="32" fillId="0" borderId="0" xfId="57" applyFont="1" applyAlignment="1">
      <alignment horizontal="center" vertical="top"/>
      <protection/>
    </xf>
    <xf numFmtId="0" fontId="32" fillId="0" borderId="25" xfId="57" applyFont="1" applyBorder="1" applyAlignment="1">
      <alignment horizontal="center" vertical="top"/>
      <protection/>
    </xf>
    <xf numFmtId="0" fontId="32" fillId="0" borderId="30" xfId="57" applyFont="1" applyBorder="1" applyAlignment="1">
      <alignment horizontal="center" vertical="top"/>
      <protection/>
    </xf>
    <xf numFmtId="0" fontId="32" fillId="0" borderId="21" xfId="57" applyFont="1" applyBorder="1" applyAlignment="1">
      <alignment horizontal="center" vertical="top"/>
      <protection/>
    </xf>
    <xf numFmtId="0" fontId="32" fillId="0" borderId="31" xfId="57" applyFont="1" applyBorder="1" applyAlignment="1">
      <alignment horizontal="center" vertical="top"/>
      <protection/>
    </xf>
    <xf numFmtId="0" fontId="32" fillId="0" borderId="33" xfId="57" applyFont="1" applyBorder="1" applyAlignment="1">
      <alignment horizontal="center" vertical="top"/>
      <protection/>
    </xf>
    <xf numFmtId="0" fontId="32" fillId="0" borderId="23" xfId="55" applyFont="1" applyBorder="1" applyAlignment="1">
      <alignment horizontal="left" vertical="top"/>
      <protection/>
    </xf>
    <xf numFmtId="0" fontId="32" fillId="0" borderId="43" xfId="55" applyFont="1" applyBorder="1" applyAlignment="1">
      <alignment vertical="top"/>
      <protection/>
    </xf>
    <xf numFmtId="0" fontId="33" fillId="0" borderId="0" xfId="139" applyFont="1" applyAlignment="1">
      <alignment horizontal="right" vertical="center"/>
      <protection/>
    </xf>
    <xf numFmtId="0" fontId="110" fillId="0" borderId="0" xfId="139" applyFont="1" applyAlignment="1">
      <alignment horizontal="right" vertical="center"/>
      <protection/>
    </xf>
    <xf numFmtId="0" fontId="33" fillId="0" borderId="24" xfId="59" applyFont="1" applyBorder="1" applyAlignment="1">
      <alignment horizontal="center"/>
      <protection/>
    </xf>
    <xf numFmtId="0" fontId="48" fillId="0" borderId="44" xfId="59" applyFont="1" applyBorder="1" applyAlignment="1">
      <alignment horizontal="center"/>
      <protection/>
    </xf>
    <xf numFmtId="0" fontId="48" fillId="0" borderId="45" xfId="59" applyFont="1" applyBorder="1" applyAlignment="1">
      <alignment horizontal="center"/>
      <protection/>
    </xf>
    <xf numFmtId="0" fontId="48" fillId="0" borderId="46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45" xfId="0" applyFont="1" applyBorder="1" applyAlignment="1">
      <alignment horizontal="center" vertical="center"/>
    </xf>
    <xf numFmtId="0" fontId="33" fillId="0" borderId="47" xfId="59" applyFont="1" applyBorder="1">
      <alignment/>
      <protection/>
    </xf>
    <xf numFmtId="0" fontId="33" fillId="0" borderId="24" xfId="59" applyFont="1" applyBorder="1">
      <alignment/>
      <protection/>
    </xf>
    <xf numFmtId="0" fontId="111" fillId="0" borderId="0" xfId="59" applyFont="1">
      <alignment/>
      <protection/>
    </xf>
    <xf numFmtId="0" fontId="33" fillId="0" borderId="46" xfId="59" applyFont="1" applyBorder="1" applyAlignment="1">
      <alignment horizontal="center" vertical="center"/>
      <protection/>
    </xf>
    <xf numFmtId="0" fontId="48" fillId="0" borderId="0" xfId="59" applyFont="1" applyAlignment="1">
      <alignment horizontal="center"/>
      <protection/>
    </xf>
    <xf numFmtId="0" fontId="48" fillId="0" borderId="48" xfId="59" applyFont="1" applyBorder="1" applyAlignment="1">
      <alignment horizontal="center"/>
      <protection/>
    </xf>
    <xf numFmtId="0" fontId="33" fillId="0" borderId="0" xfId="139" applyFont="1" applyAlignment="1">
      <alignment horizontal="left" vertical="center"/>
      <protection/>
    </xf>
    <xf numFmtId="0" fontId="33" fillId="0" borderId="24" xfId="0" applyFont="1" applyFill="1" applyBorder="1" applyAlignment="1" quotePrefix="1">
      <alignment horizontal="center" vertical="center"/>
    </xf>
    <xf numFmtId="0" fontId="37" fillId="0" borderId="0" xfId="59" applyFont="1" applyBorder="1" applyAlignment="1">
      <alignment horizontal="center" vertical="top" wrapText="1"/>
      <protection/>
    </xf>
    <xf numFmtId="0" fontId="36" fillId="0" borderId="21" xfId="59" applyFont="1" applyBorder="1" applyAlignment="1">
      <alignment horizontal="center" vertical="top" wrapText="1"/>
      <protection/>
    </xf>
    <xf numFmtId="0" fontId="109" fillId="0" borderId="21" xfId="0" applyFont="1" applyBorder="1" applyAlignment="1">
      <alignment horizontal="center" vertical="center"/>
    </xf>
    <xf numFmtId="0" fontId="33" fillId="0" borderId="0" xfId="0" applyFont="1" applyFill="1" applyBorder="1" applyAlignment="1" quotePrefix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33" fillId="0" borderId="49" xfId="59" applyFont="1" applyBorder="1" applyAlignment="1">
      <alignment horizontal="center" vertical="center"/>
      <protection/>
    </xf>
    <xf numFmtId="0" fontId="33" fillId="0" borderId="0" xfId="59" applyFont="1" applyBorder="1">
      <alignment/>
      <protection/>
    </xf>
    <xf numFmtId="0" fontId="33" fillId="0" borderId="50" xfId="59" applyFont="1" applyBorder="1" applyAlignment="1">
      <alignment horizontal="center" vertical="center"/>
      <protection/>
    </xf>
    <xf numFmtId="0" fontId="35" fillId="0" borderId="0" xfId="59" applyFont="1" applyBorder="1" applyAlignment="1">
      <alignment horizontal="center"/>
      <protection/>
    </xf>
    <xf numFmtId="0" fontId="33" fillId="0" borderId="51" xfId="59" applyFont="1" applyBorder="1" applyAlignment="1">
      <alignment horizontal="center"/>
      <protection/>
    </xf>
    <xf numFmtId="0" fontId="33" fillId="0" borderId="51" xfId="59" applyFont="1" applyBorder="1" applyAlignment="1">
      <alignment horizontal="center" vertical="center"/>
      <protection/>
    </xf>
    <xf numFmtId="0" fontId="48" fillId="0" borderId="0" xfId="59" applyFont="1" applyBorder="1" applyAlignment="1">
      <alignment horizontal="center"/>
      <protection/>
    </xf>
    <xf numFmtId="0" fontId="32" fillId="0" borderId="0" xfId="0" applyFont="1" applyAlignment="1">
      <alignment horizontal="right" vertical="top"/>
    </xf>
    <xf numFmtId="0" fontId="29" fillId="60" borderId="21" xfId="0" applyFont="1" applyFill="1" applyBorder="1" applyAlignment="1">
      <alignment horizontal="center" vertical="center"/>
    </xf>
    <xf numFmtId="0" fontId="21" fillId="0" borderId="0" xfId="139" applyFont="1" applyAlignment="1">
      <alignment horizontal="left" vertical="center"/>
      <protection/>
    </xf>
    <xf numFmtId="0" fontId="33" fillId="0" borderId="0" xfId="139" applyFont="1" applyAlignment="1">
      <alignment horizontal="left" vertical="center"/>
      <protection/>
    </xf>
    <xf numFmtId="0" fontId="22" fillId="0" borderId="0" xfId="139" applyFont="1" applyAlignment="1">
      <alignment horizontal="left" vertical="center"/>
      <protection/>
    </xf>
    <xf numFmtId="0" fontId="33" fillId="0" borderId="0" xfId="59" applyFont="1" applyBorder="1" applyAlignment="1">
      <alignment horizontal="center"/>
      <protection/>
    </xf>
    <xf numFmtId="0" fontId="32" fillId="0" borderId="0" xfId="155" applyFont="1" applyAlignment="1">
      <alignment horizontal="left"/>
      <protection/>
    </xf>
    <xf numFmtId="0" fontId="33" fillId="0" borderId="0" xfId="155" applyFont="1" applyAlignment="1">
      <alignment horizontal="left"/>
      <protection/>
    </xf>
    <xf numFmtId="0" fontId="28" fillId="0" borderId="31" xfId="0" applyFont="1" applyFill="1" applyBorder="1" applyAlignment="1">
      <alignment horizontal="center" vertical="center" wrapText="1"/>
    </xf>
    <xf numFmtId="0" fontId="32" fillId="0" borderId="0" xfId="139" applyFont="1" applyAlignment="1">
      <alignment horizontal="left"/>
      <protection/>
    </xf>
    <xf numFmtId="0" fontId="32" fillId="0" borderId="24" xfId="56" applyFont="1" applyBorder="1" applyAlignment="1">
      <alignment vertical="center"/>
      <protection/>
    </xf>
    <xf numFmtId="0" fontId="36" fillId="0" borderId="21" xfId="136" applyFont="1" applyBorder="1" applyAlignment="1">
      <alignment horizontal="center"/>
      <protection/>
    </xf>
    <xf numFmtId="0" fontId="35" fillId="0" borderId="22" xfId="139" applyFont="1" applyBorder="1">
      <alignment/>
      <protection/>
    </xf>
    <xf numFmtId="0" fontId="35" fillId="0" borderId="0" xfId="139" applyFont="1">
      <alignment/>
      <protection/>
    </xf>
    <xf numFmtId="0" fontId="51" fillId="0" borderId="0" xfId="139" applyFont="1" applyAlignment="1">
      <alignment horizontal="center"/>
      <protection/>
    </xf>
    <xf numFmtId="0" fontId="35" fillId="0" borderId="21" xfId="139" applyFont="1" applyBorder="1" applyAlignment="1">
      <alignment horizontal="center"/>
      <protection/>
    </xf>
    <xf numFmtId="0" fontId="36" fillId="0" borderId="0" xfId="136" applyFont="1" applyAlignment="1">
      <alignment horizontal="left"/>
      <protection/>
    </xf>
    <xf numFmtId="0" fontId="32" fillId="0" borderId="0" xfId="136" applyFont="1">
      <alignment/>
      <protection/>
    </xf>
    <xf numFmtId="0" fontId="35" fillId="0" borderId="0" xfId="139" applyFont="1" applyAlignment="1">
      <alignment horizontal="center"/>
      <protection/>
    </xf>
    <xf numFmtId="0" fontId="35" fillId="0" borderId="36" xfId="139" applyFont="1" applyBorder="1">
      <alignment/>
      <protection/>
    </xf>
    <xf numFmtId="0" fontId="33" fillId="0" borderId="33" xfId="139" applyFont="1" applyBorder="1">
      <alignment/>
      <protection/>
    </xf>
    <xf numFmtId="0" fontId="33" fillId="0" borderId="31" xfId="139" applyFont="1" applyBorder="1">
      <alignment/>
      <protection/>
    </xf>
    <xf numFmtId="0" fontId="36" fillId="0" borderId="30" xfId="136" applyFont="1" applyBorder="1" applyAlignment="1">
      <alignment horizontal="left"/>
      <protection/>
    </xf>
    <xf numFmtId="0" fontId="33" fillId="0" borderId="52" xfId="139" applyFont="1" applyBorder="1">
      <alignment/>
      <protection/>
    </xf>
    <xf numFmtId="0" fontId="33" fillId="0" borderId="32" xfId="0" applyFont="1" applyBorder="1" applyAlignment="1">
      <alignment horizontal="center" vertical="center"/>
    </xf>
    <xf numFmtId="0" fontId="35" fillId="0" borderId="34" xfId="139" applyFont="1" applyBorder="1">
      <alignment/>
      <protection/>
    </xf>
    <xf numFmtId="0" fontId="36" fillId="0" borderId="0" xfId="136" applyFont="1" applyAlignment="1">
      <alignment horizontal="center"/>
      <protection/>
    </xf>
    <xf numFmtId="0" fontId="35" fillId="0" borderId="25" xfId="139" applyFont="1" applyBorder="1">
      <alignment/>
      <protection/>
    </xf>
    <xf numFmtId="0" fontId="33" fillId="0" borderId="53" xfId="139" applyFont="1" applyBorder="1">
      <alignment/>
      <protection/>
    </xf>
    <xf numFmtId="0" fontId="36" fillId="0" borderId="54" xfId="136" applyFont="1" applyBorder="1" applyAlignment="1">
      <alignment horizontal="center"/>
      <protection/>
    </xf>
    <xf numFmtId="0" fontId="35" fillId="0" borderId="32" xfId="139" applyFont="1" applyBorder="1">
      <alignment/>
      <protection/>
    </xf>
    <xf numFmtId="0" fontId="33" fillId="0" borderId="45" xfId="139" applyFont="1" applyBorder="1">
      <alignment/>
      <protection/>
    </xf>
    <xf numFmtId="0" fontId="36" fillId="0" borderId="0" xfId="136" applyFont="1">
      <alignment/>
      <protection/>
    </xf>
    <xf numFmtId="0" fontId="33" fillId="0" borderId="31" xfId="0" applyFont="1" applyBorder="1" applyAlignment="1">
      <alignment horizontal="center" vertical="center"/>
    </xf>
    <xf numFmtId="0" fontId="36" fillId="0" borderId="29" xfId="136" applyFont="1" applyBorder="1" applyAlignment="1">
      <alignment horizontal="left"/>
      <protection/>
    </xf>
    <xf numFmtId="0" fontId="35" fillId="0" borderId="0" xfId="139" applyFont="1" applyAlignment="1">
      <alignment horizontal="right"/>
      <protection/>
    </xf>
    <xf numFmtId="0" fontId="33" fillId="0" borderId="22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5" fillId="0" borderId="33" xfId="139" applyFont="1" applyBorder="1" applyAlignment="1">
      <alignment horizontal="right"/>
      <protection/>
    </xf>
    <xf numFmtId="0" fontId="36" fillId="0" borderId="32" xfId="136" applyFont="1" applyBorder="1" applyAlignment="1">
      <alignment horizontal="center"/>
      <protection/>
    </xf>
    <xf numFmtId="0" fontId="35" fillId="0" borderId="30" xfId="139" applyFont="1" applyBorder="1" applyAlignment="1">
      <alignment horizontal="left"/>
      <protection/>
    </xf>
    <xf numFmtId="0" fontId="33" fillId="0" borderId="0" xfId="0" applyFont="1" applyAlignment="1">
      <alignment/>
    </xf>
    <xf numFmtId="0" fontId="33" fillId="0" borderId="25" xfId="139" applyFont="1" applyBorder="1">
      <alignment/>
      <protection/>
    </xf>
    <xf numFmtId="0" fontId="33" fillId="0" borderId="54" xfId="139" applyFont="1" applyBorder="1">
      <alignment/>
      <protection/>
    </xf>
    <xf numFmtId="0" fontId="33" fillId="0" borderId="32" xfId="139" applyFont="1" applyBorder="1">
      <alignment/>
      <protection/>
    </xf>
    <xf numFmtId="0" fontId="33" fillId="0" borderId="55" xfId="139" applyFont="1" applyBorder="1">
      <alignment/>
      <protection/>
    </xf>
    <xf numFmtId="0" fontId="33" fillId="0" borderId="32" xfId="139" applyFont="1" applyBorder="1" applyAlignment="1">
      <alignment horizontal="center"/>
      <protection/>
    </xf>
    <xf numFmtId="0" fontId="33" fillId="0" borderId="21" xfId="139" applyFont="1" applyBorder="1">
      <alignment/>
      <protection/>
    </xf>
    <xf numFmtId="0" fontId="35" fillId="0" borderId="56" xfId="0" applyFont="1" applyBorder="1" applyAlignment="1">
      <alignment horizontal="left" vertical="center"/>
    </xf>
    <xf numFmtId="0" fontId="33" fillId="0" borderId="29" xfId="139" applyFont="1" applyBorder="1">
      <alignment/>
      <protection/>
    </xf>
    <xf numFmtId="0" fontId="35" fillId="0" borderId="21" xfId="139" applyFont="1" applyBorder="1" applyAlignment="1">
      <alignment horizontal="center" vertical="center"/>
      <protection/>
    </xf>
    <xf numFmtId="49" fontId="38" fillId="0" borderId="0" xfId="139" applyNumberFormat="1" applyFont="1" applyAlignment="1">
      <alignment horizontal="center"/>
      <protection/>
    </xf>
    <xf numFmtId="0" fontId="53" fillId="0" borderId="19" xfId="0" applyFont="1" applyBorder="1" applyAlignment="1">
      <alignment horizontal="center"/>
    </xf>
    <xf numFmtId="49" fontId="38" fillId="0" borderId="32" xfId="139" applyNumberFormat="1" applyFont="1" applyBorder="1" applyAlignment="1">
      <alignment horizontal="center"/>
      <protection/>
    </xf>
    <xf numFmtId="49" fontId="48" fillId="0" borderId="32" xfId="0" applyNumberFormat="1" applyFont="1" applyBorder="1" applyAlignment="1">
      <alignment horizontal="center"/>
    </xf>
    <xf numFmtId="0" fontId="33" fillId="0" borderId="30" xfId="0" applyFont="1" applyBorder="1" applyAlignment="1">
      <alignment horizontal="center"/>
    </xf>
    <xf numFmtId="0" fontId="53" fillId="0" borderId="35" xfId="0" applyFont="1" applyBorder="1" applyAlignment="1">
      <alignment horizontal="center"/>
    </xf>
    <xf numFmtId="0" fontId="53" fillId="0" borderId="3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2" fillId="0" borderId="20" xfId="0" applyFont="1" applyBorder="1" applyAlignment="1">
      <alignment vertical="center"/>
    </xf>
    <xf numFmtId="0" fontId="33" fillId="0" borderId="35" xfId="0" applyFont="1" applyBorder="1" applyAlignment="1">
      <alignment vertical="center"/>
    </xf>
    <xf numFmtId="0" fontId="107" fillId="0" borderId="57" xfId="59" applyFont="1" applyFill="1" applyBorder="1" applyAlignment="1">
      <alignment horizontal="center" vertical="top" wrapText="1"/>
      <protection/>
    </xf>
    <xf numFmtId="0" fontId="107" fillId="0" borderId="58" xfId="59" applyFont="1" applyFill="1" applyBorder="1" applyAlignment="1">
      <alignment horizontal="center" vertical="top" wrapText="1"/>
      <protection/>
    </xf>
    <xf numFmtId="0" fontId="107" fillId="0" borderId="59" xfId="59" applyFont="1" applyFill="1" applyBorder="1" applyAlignment="1">
      <alignment horizontal="center" vertical="top" wrapText="1"/>
      <protection/>
    </xf>
    <xf numFmtId="0" fontId="107" fillId="0" borderId="60" xfId="59" applyFont="1" applyFill="1" applyBorder="1" applyAlignment="1">
      <alignment horizontal="center" vertical="top" wrapText="1"/>
      <protection/>
    </xf>
    <xf numFmtId="0" fontId="107" fillId="0" borderId="24" xfId="59" applyFont="1" applyFill="1" applyBorder="1" applyAlignment="1">
      <alignment horizontal="center" vertical="top" wrapText="1"/>
      <protection/>
    </xf>
    <xf numFmtId="0" fontId="107" fillId="0" borderId="61" xfId="59" applyFont="1" applyFill="1" applyBorder="1" applyAlignment="1">
      <alignment horizontal="center" vertical="top" wrapText="1"/>
      <protection/>
    </xf>
    <xf numFmtId="0" fontId="107" fillId="0" borderId="62" xfId="59" applyFont="1" applyFill="1" applyBorder="1" applyAlignment="1">
      <alignment horizontal="center" vertical="top" wrapText="1"/>
      <protection/>
    </xf>
    <xf numFmtId="0" fontId="107" fillId="0" borderId="63" xfId="59" applyFont="1" applyFill="1" applyBorder="1" applyAlignment="1">
      <alignment horizontal="center" vertical="top" wrapText="1"/>
      <protection/>
    </xf>
    <xf numFmtId="0" fontId="36" fillId="0" borderId="24" xfId="59" applyFont="1" applyBorder="1" applyAlignment="1">
      <alignment horizontal="center" vertical="top" wrapText="1"/>
      <protection/>
    </xf>
    <xf numFmtId="0" fontId="37" fillId="0" borderId="24" xfId="59" applyFont="1" applyBorder="1" applyAlignment="1">
      <alignment horizontal="center" vertical="top" wrapText="1"/>
      <protection/>
    </xf>
    <xf numFmtId="0" fontId="37" fillId="0" borderId="64" xfId="59" applyFont="1" applyBorder="1" applyAlignment="1">
      <alignment horizontal="center" vertical="top" wrapText="1"/>
      <protection/>
    </xf>
    <xf numFmtId="0" fontId="107" fillId="0" borderId="63" xfId="59" applyFont="1" applyFill="1" applyBorder="1">
      <alignment/>
      <protection/>
    </xf>
    <xf numFmtId="0" fontId="107" fillId="0" borderId="65" xfId="59" applyFont="1" applyFill="1" applyBorder="1" applyAlignment="1">
      <alignment horizontal="center" vertical="top" wrapText="1"/>
      <protection/>
    </xf>
    <xf numFmtId="0" fontId="3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29" fillId="0" borderId="25" xfId="0" applyFont="1" applyBorder="1" applyAlignment="1">
      <alignment vertical="center"/>
    </xf>
    <xf numFmtId="0" fontId="31" fillId="58" borderId="40" xfId="0" applyFont="1" applyFill="1" applyBorder="1" applyAlignment="1">
      <alignment horizontal="center" vertical="center"/>
    </xf>
    <xf numFmtId="0" fontId="29" fillId="0" borderId="66" xfId="0" applyFont="1" applyBorder="1" applyAlignment="1">
      <alignment vertical="center"/>
    </xf>
    <xf numFmtId="0" fontId="29" fillId="0" borderId="67" xfId="0" applyFont="1" applyBorder="1" applyAlignment="1">
      <alignment vertical="center"/>
    </xf>
    <xf numFmtId="0" fontId="29" fillId="0" borderId="68" xfId="0" applyFont="1" applyBorder="1" applyAlignment="1">
      <alignment vertical="center"/>
    </xf>
    <xf numFmtId="0" fontId="29" fillId="0" borderId="69" xfId="0" applyFont="1" applyBorder="1" applyAlignment="1">
      <alignment vertical="center"/>
    </xf>
    <xf numFmtId="0" fontId="29" fillId="0" borderId="70" xfId="0" applyFont="1" applyBorder="1" applyAlignment="1">
      <alignment vertical="center"/>
    </xf>
    <xf numFmtId="0" fontId="29" fillId="0" borderId="71" xfId="0" applyFont="1" applyBorder="1" applyAlignment="1">
      <alignment vertical="center"/>
    </xf>
    <xf numFmtId="0" fontId="29" fillId="0" borderId="72" xfId="0" applyFont="1" applyBorder="1" applyAlignment="1">
      <alignment vertical="center"/>
    </xf>
    <xf numFmtId="0" fontId="29" fillId="0" borderId="73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1" fillId="0" borderId="25" xfId="0" applyFont="1" applyBorder="1" applyAlignment="1">
      <alignment vertical="center"/>
    </xf>
    <xf numFmtId="0" fontId="31" fillId="0" borderId="30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59" borderId="40" xfId="0" applyFont="1" applyFill="1" applyBorder="1" applyAlignment="1">
      <alignment horizontal="center" vertical="center"/>
    </xf>
    <xf numFmtId="0" fontId="31" fillId="59" borderId="74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9" fillId="59" borderId="41" xfId="0" applyFont="1" applyFill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109" fillId="59" borderId="40" xfId="0" applyFont="1" applyFill="1" applyBorder="1" applyAlignment="1">
      <alignment horizontal="center" vertical="center"/>
    </xf>
    <xf numFmtId="0" fontId="109" fillId="0" borderId="34" xfId="0" applyFont="1" applyBorder="1" applyAlignment="1">
      <alignment horizontal="center" vertical="center"/>
    </xf>
    <xf numFmtId="0" fontId="112" fillId="0" borderId="24" xfId="0" applyFont="1" applyBorder="1" applyAlignment="1">
      <alignment horizontal="center" vertical="center"/>
    </xf>
    <xf numFmtId="0" fontId="31" fillId="59" borderId="75" xfId="0" applyFont="1" applyFill="1" applyBorder="1" applyAlignment="1">
      <alignment horizontal="center" vertical="center"/>
    </xf>
    <xf numFmtId="0" fontId="31" fillId="59" borderId="76" xfId="0" applyFont="1" applyFill="1" applyBorder="1" applyAlignment="1">
      <alignment horizontal="center" vertical="center"/>
    </xf>
    <xf numFmtId="0" fontId="109" fillId="59" borderId="76" xfId="0" applyFont="1" applyFill="1" applyBorder="1" applyAlignment="1">
      <alignment horizontal="center" vertical="center"/>
    </xf>
    <xf numFmtId="0" fontId="27" fillId="0" borderId="0" xfId="139" applyFont="1" applyAlignment="1">
      <alignment horizontal="left" vertical="center"/>
      <protection/>
    </xf>
    <xf numFmtId="0" fontId="113" fillId="0" borderId="0" xfId="139" applyFont="1" applyAlignment="1">
      <alignment horizontal="left" vertical="center"/>
      <protection/>
    </xf>
    <xf numFmtId="0" fontId="33" fillId="0" borderId="45" xfId="59" applyFont="1" applyBorder="1" applyAlignment="1">
      <alignment horizontal="center" vertical="center"/>
      <protection/>
    </xf>
    <xf numFmtId="0" fontId="33" fillId="0" borderId="77" xfId="59" applyFont="1" applyBorder="1" applyAlignment="1">
      <alignment horizontal="center" vertical="center"/>
      <protection/>
    </xf>
    <xf numFmtId="0" fontId="33" fillId="0" borderId="0" xfId="0" applyFont="1" applyBorder="1" applyAlignment="1">
      <alignment horizontal="center" vertical="center"/>
    </xf>
    <xf numFmtId="0" fontId="33" fillId="0" borderId="0" xfId="59" applyFont="1" applyBorder="1" applyAlignment="1">
      <alignment horizontal="center" vertical="center"/>
      <protection/>
    </xf>
    <xf numFmtId="0" fontId="33" fillId="0" borderId="0" xfId="139" applyFont="1" applyAlignment="1">
      <alignment horizontal="left" vertical="center"/>
      <protection/>
    </xf>
    <xf numFmtId="0" fontId="32" fillId="0" borderId="0" xfId="57" applyFont="1" applyBorder="1" applyAlignment="1">
      <alignment horizontal="center" vertical="top"/>
      <protection/>
    </xf>
    <xf numFmtId="0" fontId="32" fillId="0" borderId="38" xfId="55" applyFont="1" applyBorder="1" applyAlignment="1">
      <alignment horizontal="center" vertical="top"/>
      <protection/>
    </xf>
    <xf numFmtId="0" fontId="31" fillId="0" borderId="29" xfId="0" applyFont="1" applyBorder="1" applyAlignment="1">
      <alignment horizontal="center" vertical="center" wrapText="1"/>
    </xf>
    <xf numFmtId="0" fontId="31" fillId="0" borderId="0" xfId="0" applyFont="1" applyBorder="1" applyAlignment="1">
      <alignment vertical="center"/>
    </xf>
    <xf numFmtId="0" fontId="31" fillId="0" borderId="64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114" fillId="0" borderId="24" xfId="0" applyFont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 wrapText="1"/>
    </xf>
    <xf numFmtId="0" fontId="109" fillId="59" borderId="74" xfId="0" applyFont="1" applyFill="1" applyBorder="1" applyAlignment="1">
      <alignment horizontal="center" vertical="center"/>
    </xf>
    <xf numFmtId="0" fontId="32" fillId="20" borderId="39" xfId="57" applyFont="1" applyFill="1" applyBorder="1" applyAlignment="1">
      <alignment horizontal="center" vertical="top"/>
      <protection/>
    </xf>
    <xf numFmtId="0" fontId="29" fillId="0" borderId="0" xfId="57" applyFont="1" applyBorder="1" applyAlignment="1">
      <alignment horizontal="center" vertical="top"/>
      <protection/>
    </xf>
    <xf numFmtId="0" fontId="32" fillId="0" borderId="22" xfId="55" applyFont="1" applyBorder="1" applyAlignment="1">
      <alignment horizontal="center" vertical="top"/>
      <protection/>
    </xf>
    <xf numFmtId="0" fontId="32" fillId="0" borderId="79" xfId="55" applyFont="1" applyBorder="1" applyAlignment="1">
      <alignment horizontal="center" vertical="top"/>
      <protection/>
    </xf>
    <xf numFmtId="0" fontId="32" fillId="0" borderId="48" xfId="55" applyFont="1" applyBorder="1" applyAlignment="1">
      <alignment vertical="top"/>
      <protection/>
    </xf>
    <xf numFmtId="0" fontId="36" fillId="0" borderId="0" xfId="0" applyFont="1" applyAlignment="1">
      <alignment horizontal="center" vertical="center"/>
    </xf>
    <xf numFmtId="0" fontId="32" fillId="0" borderId="80" xfId="56" applyFont="1" applyBorder="1" applyAlignment="1">
      <alignment horizontal="center" vertical="center"/>
      <protection/>
    </xf>
    <xf numFmtId="0" fontId="32" fillId="0" borderId="81" xfId="56" applyFont="1" applyBorder="1" applyAlignment="1">
      <alignment horizontal="center" vertical="center"/>
      <protection/>
    </xf>
    <xf numFmtId="0" fontId="32" fillId="0" borderId="82" xfId="56" applyFont="1" applyBorder="1" applyAlignment="1">
      <alignment horizontal="center" vertical="center"/>
      <protection/>
    </xf>
    <xf numFmtId="0" fontId="36" fillId="58" borderId="0" xfId="137" applyFont="1" applyFill="1" applyAlignment="1">
      <alignment horizontal="center" vertical="center"/>
      <protection/>
    </xf>
    <xf numFmtId="0" fontId="32" fillId="0" borderId="83" xfId="137" applyFont="1" applyBorder="1" applyAlignment="1">
      <alignment horizontal="center" vertical="center"/>
      <protection/>
    </xf>
    <xf numFmtId="0" fontId="32" fillId="0" borderId="84" xfId="137" applyFont="1" applyBorder="1" applyAlignment="1">
      <alignment horizontal="center" vertical="center"/>
      <protection/>
    </xf>
    <xf numFmtId="0" fontId="32" fillId="0" borderId="24" xfId="137" applyFont="1" applyBorder="1" applyAlignment="1">
      <alignment horizontal="center" vertical="center"/>
      <protection/>
    </xf>
    <xf numFmtId="0" fontId="32" fillId="0" borderId="0" xfId="137" applyFont="1" applyAlignment="1">
      <alignment horizontal="center" vertical="center"/>
      <protection/>
    </xf>
    <xf numFmtId="0" fontId="32" fillId="0" borderId="85" xfId="137" applyFont="1" applyBorder="1" applyAlignment="1">
      <alignment horizontal="center" vertical="center"/>
      <protection/>
    </xf>
    <xf numFmtId="0" fontId="32" fillId="0" borderId="86" xfId="137" applyFont="1" applyBorder="1" applyAlignment="1">
      <alignment horizontal="center" vertical="center"/>
      <protection/>
    </xf>
    <xf numFmtId="0" fontId="65" fillId="0" borderId="0" xfId="56" applyFont="1" applyAlignment="1">
      <alignment horizontal="left" vertical="center"/>
      <protection/>
    </xf>
    <xf numFmtId="0" fontId="32" fillId="0" borderId="66" xfId="0" applyFont="1" applyBorder="1" applyAlignment="1">
      <alignment vertical="center"/>
    </xf>
    <xf numFmtId="0" fontId="32" fillId="0" borderId="67" xfId="0" applyFont="1" applyBorder="1" applyAlignment="1">
      <alignment vertical="center"/>
    </xf>
    <xf numFmtId="0" fontId="32" fillId="0" borderId="68" xfId="0" applyFont="1" applyBorder="1" applyAlignment="1">
      <alignment vertical="center"/>
    </xf>
    <xf numFmtId="0" fontId="32" fillId="0" borderId="69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70" xfId="0" applyFont="1" applyBorder="1" applyAlignment="1">
      <alignment vertical="center"/>
    </xf>
    <xf numFmtId="0" fontId="32" fillId="0" borderId="71" xfId="0" applyFont="1" applyBorder="1" applyAlignment="1">
      <alignment vertical="center"/>
    </xf>
    <xf numFmtId="0" fontId="32" fillId="0" borderId="72" xfId="0" applyFont="1" applyBorder="1" applyAlignment="1">
      <alignment vertical="center"/>
    </xf>
    <xf numFmtId="0" fontId="32" fillId="0" borderId="73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5" fillId="0" borderId="24" xfId="0" applyFont="1" applyBorder="1" applyAlignment="1">
      <alignment horizontal="center" vertical="center"/>
    </xf>
    <xf numFmtId="0" fontId="113" fillId="0" borderId="0" xfId="59" applyFont="1">
      <alignment/>
      <protection/>
    </xf>
    <xf numFmtId="0" fontId="32" fillId="3" borderId="29" xfId="57" applyFont="1" applyFill="1" applyBorder="1" applyAlignment="1">
      <alignment horizontal="center" vertical="top"/>
      <protection/>
    </xf>
    <xf numFmtId="0" fontId="32" fillId="3" borderId="0" xfId="57" applyFont="1" applyFill="1" applyAlignment="1">
      <alignment horizontal="center" vertical="top"/>
      <protection/>
    </xf>
    <xf numFmtId="0" fontId="32" fillId="3" borderId="32" xfId="57" applyFont="1" applyFill="1" applyBorder="1" applyAlignment="1">
      <alignment horizontal="center" vertical="top"/>
      <protection/>
    </xf>
    <xf numFmtId="0" fontId="32" fillId="3" borderId="33" xfId="57" applyFont="1" applyFill="1" applyBorder="1" applyAlignment="1">
      <alignment horizontal="center" vertical="top"/>
      <protection/>
    </xf>
    <xf numFmtId="0" fontId="32" fillId="0" borderId="43" xfId="55" applyFont="1" applyBorder="1" applyAlignment="1">
      <alignment horizontal="center" vertical="top"/>
      <protection/>
    </xf>
    <xf numFmtId="0" fontId="29" fillId="0" borderId="0" xfId="56" applyFont="1" applyAlignment="1">
      <alignment vertical="center"/>
      <protection/>
    </xf>
    <xf numFmtId="0" fontId="29" fillId="0" borderId="0" xfId="55" applyFont="1" applyAlignment="1">
      <alignment vertical="top"/>
      <protection/>
    </xf>
    <xf numFmtId="0" fontId="29" fillId="0" borderId="0" xfId="59" applyFont="1">
      <alignment/>
      <protection/>
    </xf>
    <xf numFmtId="0" fontId="66" fillId="0" borderId="0" xfId="56" applyFont="1" applyAlignment="1">
      <alignment horizontal="left" vertical="center"/>
      <protection/>
    </xf>
    <xf numFmtId="0" fontId="32" fillId="0" borderId="23" xfId="58" applyFont="1" applyBorder="1" applyAlignment="1">
      <alignment horizontal="center" vertical="top"/>
      <protection/>
    </xf>
    <xf numFmtId="0" fontId="35" fillId="0" borderId="45" xfId="0" applyFont="1" applyBorder="1" applyAlignment="1">
      <alignment horizontal="center" vertical="center"/>
    </xf>
    <xf numFmtId="0" fontId="35" fillId="0" borderId="45" xfId="59" applyFont="1" applyBorder="1" applyAlignment="1">
      <alignment horizontal="center"/>
      <protection/>
    </xf>
    <xf numFmtId="0" fontId="32" fillId="0" borderId="38" xfId="55" applyFont="1" applyBorder="1" applyAlignment="1" quotePrefix="1">
      <alignment horizontal="center" vertical="top"/>
      <protection/>
    </xf>
    <xf numFmtId="20" fontId="32" fillId="61" borderId="24" xfId="56" applyNumberFormat="1" applyFont="1" applyFill="1" applyBorder="1" applyAlignment="1">
      <alignment horizontal="center" vertical="center"/>
      <protection/>
    </xf>
    <xf numFmtId="0" fontId="32" fillId="61" borderId="24" xfId="0" applyFont="1" applyFill="1" applyBorder="1" applyAlignment="1">
      <alignment horizontal="center" vertical="center"/>
    </xf>
    <xf numFmtId="0" fontId="32" fillId="61" borderId="24" xfId="56" applyFont="1" applyFill="1" applyBorder="1" applyAlignment="1">
      <alignment vertical="center"/>
      <protection/>
    </xf>
    <xf numFmtId="0" fontId="32" fillId="61" borderId="0" xfId="56" applyFont="1" applyFill="1" applyAlignment="1">
      <alignment horizontal="center" vertical="center"/>
      <protection/>
    </xf>
    <xf numFmtId="0" fontId="22" fillId="61" borderId="24" xfId="137" applyFont="1" applyFill="1" applyBorder="1" applyAlignment="1">
      <alignment horizontal="center" vertical="center"/>
      <protection/>
    </xf>
    <xf numFmtId="0" fontId="32" fillId="0" borderId="0" xfId="55" applyFont="1" applyAlignment="1">
      <alignment horizontal="left" vertical="top"/>
      <protection/>
    </xf>
    <xf numFmtId="0" fontId="32" fillId="0" borderId="0" xfId="55" applyFont="1" applyAlignment="1">
      <alignment vertical="top"/>
      <protection/>
    </xf>
    <xf numFmtId="0" fontId="32" fillId="61" borderId="21" xfId="55" applyFont="1" applyFill="1" applyBorder="1" applyAlignment="1">
      <alignment vertical="top"/>
      <protection/>
    </xf>
    <xf numFmtId="0" fontId="50" fillId="61" borderId="21" xfId="55" applyFont="1" applyFill="1" applyBorder="1" applyAlignment="1">
      <alignment horizontal="left" vertical="top"/>
      <protection/>
    </xf>
    <xf numFmtId="0" fontId="32" fillId="61" borderId="21" xfId="55" applyFont="1" applyFill="1" applyBorder="1" applyAlignment="1">
      <alignment horizontal="left" vertical="top"/>
      <protection/>
    </xf>
    <xf numFmtId="0" fontId="32" fillId="0" borderId="0" xfId="55" applyFont="1" applyAlignment="1">
      <alignment vertical="top"/>
      <protection/>
    </xf>
    <xf numFmtId="0" fontId="22" fillId="61" borderId="21" xfId="55" applyFont="1" applyFill="1" applyBorder="1" applyAlignment="1">
      <alignment horizontal="left" vertical="top"/>
      <protection/>
    </xf>
    <xf numFmtId="0" fontId="32" fillId="61" borderId="23" xfId="55" applyFont="1" applyFill="1" applyBorder="1" applyAlignment="1">
      <alignment horizontal="left" vertical="top"/>
      <protection/>
    </xf>
    <xf numFmtId="0" fontId="32" fillId="61" borderId="24" xfId="137" applyFont="1" applyFill="1" applyBorder="1" applyAlignment="1">
      <alignment horizontal="center" vertical="center"/>
      <protection/>
    </xf>
    <xf numFmtId="0" fontId="32" fillId="61" borderId="24" xfId="56" applyFont="1" applyFill="1" applyBorder="1" applyAlignment="1">
      <alignment horizontal="center" vertical="center"/>
      <protection/>
    </xf>
    <xf numFmtId="0" fontId="32" fillId="0" borderId="21" xfId="55" applyFont="1" applyFill="1" applyBorder="1" applyAlignment="1">
      <alignment vertical="top"/>
      <protection/>
    </xf>
    <xf numFmtId="0" fontId="32" fillId="0" borderId="21" xfId="55" applyFont="1" applyFill="1" applyBorder="1" applyAlignment="1">
      <alignment horizontal="left" vertical="top"/>
      <protection/>
    </xf>
    <xf numFmtId="0" fontId="32" fillId="61" borderId="0" xfId="56" applyFont="1" applyFill="1" applyAlignment="1">
      <alignment vertical="center"/>
      <protection/>
    </xf>
    <xf numFmtId="0" fontId="32" fillId="0" borderId="0" xfId="55" applyFont="1" applyAlignment="1">
      <alignment horizontal="left" vertical="top"/>
      <protection/>
    </xf>
    <xf numFmtId="0" fontId="32" fillId="0" borderId="0" xfId="55" applyFont="1" applyBorder="1" applyAlignment="1">
      <alignment horizontal="left" vertical="top"/>
      <protection/>
    </xf>
    <xf numFmtId="0" fontId="32" fillId="61" borderId="24" xfId="137" applyFont="1" applyFill="1" applyBorder="1" applyAlignment="1">
      <alignment horizontal="center" vertical="center"/>
      <protection/>
    </xf>
    <xf numFmtId="0" fontId="32" fillId="61" borderId="24" xfId="56" applyFont="1" applyFill="1" applyBorder="1" applyAlignment="1">
      <alignment horizontal="center" vertical="center"/>
      <protection/>
    </xf>
    <xf numFmtId="49" fontId="36" fillId="0" borderId="0" xfId="139" applyNumberFormat="1" applyFont="1" applyAlignment="1">
      <alignment horizontal="center"/>
      <protection/>
    </xf>
    <xf numFmtId="49" fontId="36" fillId="0" borderId="32" xfId="139" applyNumberFormat="1" applyFont="1" applyBorder="1" applyAlignment="1">
      <alignment horizontal="center"/>
      <protection/>
    </xf>
    <xf numFmtId="49" fontId="36" fillId="0" borderId="32" xfId="139" applyNumberFormat="1" applyFont="1" applyBorder="1" applyAlignment="1">
      <alignment horizontal="center"/>
      <protection/>
    </xf>
    <xf numFmtId="0" fontId="32" fillId="0" borderId="0" xfId="55" applyFont="1" applyAlignment="1">
      <alignment horizontal="left" vertical="top"/>
      <protection/>
    </xf>
    <xf numFmtId="0" fontId="32" fillId="61" borderId="24" xfId="0" applyFont="1" applyFill="1" applyBorder="1" applyAlignment="1">
      <alignment vertical="center"/>
    </xf>
    <xf numFmtId="0" fontId="32" fillId="61" borderId="24" xfId="137" applyFont="1" applyFill="1" applyBorder="1" applyAlignment="1">
      <alignment horizontal="center" vertical="center"/>
      <protection/>
    </xf>
    <xf numFmtId="0" fontId="32" fillId="61" borderId="24" xfId="56" applyFont="1" applyFill="1" applyBorder="1" applyAlignment="1">
      <alignment horizontal="center" vertical="center"/>
      <protection/>
    </xf>
    <xf numFmtId="0" fontId="32" fillId="20" borderId="20" xfId="138" applyFont="1" applyFill="1" applyBorder="1" applyAlignment="1">
      <alignment horizontal="center" vertical="top"/>
      <protection/>
    </xf>
    <xf numFmtId="0" fontId="32" fillId="20" borderId="38" xfId="138" applyFont="1" applyFill="1" applyBorder="1" applyAlignment="1">
      <alignment horizontal="center" vertical="top"/>
      <protection/>
    </xf>
    <xf numFmtId="0" fontId="32" fillId="20" borderId="20" xfId="136" applyFont="1" applyFill="1" applyBorder="1" applyAlignment="1">
      <alignment horizontal="center" vertical="top"/>
      <protection/>
    </xf>
    <xf numFmtId="0" fontId="32" fillId="20" borderId="38" xfId="136" applyFont="1" applyFill="1" applyBorder="1" applyAlignment="1">
      <alignment horizontal="center" vertical="top"/>
      <protection/>
    </xf>
    <xf numFmtId="0" fontId="32" fillId="0" borderId="20" xfId="138" applyFont="1" applyBorder="1" applyAlignment="1">
      <alignment horizontal="center" vertical="top"/>
      <protection/>
    </xf>
    <xf numFmtId="0" fontId="32" fillId="0" borderId="87" xfId="138" applyFont="1" applyBorder="1" applyAlignment="1">
      <alignment horizontal="center" vertical="top"/>
      <protection/>
    </xf>
    <xf numFmtId="0" fontId="32" fillId="0" borderId="38" xfId="138" applyFont="1" applyBorder="1" applyAlignment="1">
      <alignment horizontal="center" vertical="top"/>
      <protection/>
    </xf>
    <xf numFmtId="0" fontId="32" fillId="0" borderId="20" xfId="136" applyFont="1" applyBorder="1" applyAlignment="1">
      <alignment horizontal="center" vertical="top"/>
      <protection/>
    </xf>
    <xf numFmtId="0" fontId="32" fillId="0" borderId="87" xfId="136" applyFont="1" applyBorder="1" applyAlignment="1">
      <alignment horizontal="center" vertical="top"/>
      <protection/>
    </xf>
    <xf numFmtId="0" fontId="32" fillId="0" borderId="38" xfId="136" applyFont="1" applyBorder="1" applyAlignment="1">
      <alignment horizontal="center" vertical="top"/>
      <protection/>
    </xf>
    <xf numFmtId="0" fontId="32" fillId="0" borderId="0" xfId="55" applyFont="1" applyAlignment="1">
      <alignment horizontal="center"/>
      <protection/>
    </xf>
    <xf numFmtId="0" fontId="29" fillId="0" borderId="21" xfId="136" applyFont="1" applyBorder="1" applyAlignment="1">
      <alignment horizontal="center" vertical="top"/>
      <protection/>
    </xf>
    <xf numFmtId="0" fontId="32" fillId="0" borderId="24" xfId="137" applyFont="1" applyBorder="1" applyAlignment="1">
      <alignment horizontal="center" vertical="center"/>
      <protection/>
    </xf>
    <xf numFmtId="0" fontId="32" fillId="0" borderId="24" xfId="56" applyFont="1" applyBorder="1" applyAlignment="1">
      <alignment horizontal="center" vertical="center"/>
      <protection/>
    </xf>
    <xf numFmtId="0" fontId="32" fillId="61" borderId="24" xfId="137" applyFont="1" applyFill="1" applyBorder="1" applyAlignment="1">
      <alignment horizontal="center" vertical="center"/>
      <protection/>
    </xf>
    <xf numFmtId="0" fontId="32" fillId="61" borderId="24" xfId="56" applyFont="1" applyFill="1" applyBorder="1" applyAlignment="1">
      <alignment horizontal="center" vertical="center"/>
      <protection/>
    </xf>
    <xf numFmtId="0" fontId="67" fillId="61" borderId="50" xfId="56" applyFont="1" applyFill="1" applyBorder="1" applyAlignment="1">
      <alignment horizontal="center" vertical="center"/>
      <protection/>
    </xf>
    <xf numFmtId="0" fontId="67" fillId="61" borderId="77" xfId="56" applyFont="1" applyFill="1" applyBorder="1" applyAlignment="1">
      <alignment horizontal="center" vertical="center"/>
      <protection/>
    </xf>
    <xf numFmtId="0" fontId="67" fillId="61" borderId="44" xfId="56" applyFont="1" applyFill="1" applyBorder="1" applyAlignment="1">
      <alignment horizontal="center" vertical="center"/>
      <protection/>
    </xf>
    <xf numFmtId="0" fontId="67" fillId="61" borderId="88" xfId="56" applyFont="1" applyFill="1" applyBorder="1" applyAlignment="1">
      <alignment horizontal="center" vertical="center"/>
      <protection/>
    </xf>
    <xf numFmtId="0" fontId="67" fillId="61" borderId="0" xfId="56" applyFont="1" applyFill="1" applyAlignment="1">
      <alignment horizontal="center" vertical="center"/>
      <protection/>
    </xf>
    <xf numFmtId="0" fontId="67" fillId="61" borderId="45" xfId="56" applyFont="1" applyFill="1" applyBorder="1" applyAlignment="1">
      <alignment horizontal="center" vertical="center"/>
      <protection/>
    </xf>
    <xf numFmtId="0" fontId="67" fillId="61" borderId="47" xfId="56" applyFont="1" applyFill="1" applyBorder="1" applyAlignment="1">
      <alignment horizontal="center" vertical="center"/>
      <protection/>
    </xf>
    <xf numFmtId="0" fontId="67" fillId="61" borderId="48" xfId="56" applyFont="1" applyFill="1" applyBorder="1" applyAlignment="1">
      <alignment horizontal="center" vertical="center"/>
      <protection/>
    </xf>
    <xf numFmtId="0" fontId="67" fillId="61" borderId="51" xfId="56" applyFont="1" applyFill="1" applyBorder="1" applyAlignment="1">
      <alignment horizontal="center" vertical="center"/>
      <protection/>
    </xf>
    <xf numFmtId="49" fontId="35" fillId="0" borderId="32" xfId="59" applyNumberFormat="1" applyFont="1" applyBorder="1" applyAlignment="1">
      <alignment horizontal="center"/>
      <protection/>
    </xf>
    <xf numFmtId="49" fontId="35" fillId="0" borderId="32" xfId="59" applyNumberFormat="1" applyFont="1" applyBorder="1" applyAlignment="1">
      <alignment horizontal="center"/>
      <protection/>
    </xf>
    <xf numFmtId="0" fontId="33" fillId="0" borderId="56" xfId="59" applyFont="1" applyBorder="1" applyAlignment="1">
      <alignment horizontal="center"/>
      <protection/>
    </xf>
    <xf numFmtId="0" fontId="33" fillId="0" borderId="21" xfId="0" applyFont="1" applyBorder="1" applyAlignment="1" quotePrefix="1">
      <alignment horizontal="center"/>
    </xf>
    <xf numFmtId="0" fontId="32" fillId="58" borderId="24" xfId="56" applyFont="1" applyFill="1" applyBorder="1" applyAlignment="1">
      <alignment horizontal="center" vertical="center"/>
      <protection/>
    </xf>
  </cellXfs>
  <cellStyles count="162">
    <cellStyle name="Normal" xfId="0"/>
    <cellStyle name="?" xfId="15"/>
    <cellStyle name="? 1" xfId="16"/>
    <cellStyle name="? 1 2" xfId="17"/>
    <cellStyle name="? 2" xfId="18"/>
    <cellStyle name="??" xfId="19"/>
    <cellStyle name="?? 1" xfId="20"/>
    <cellStyle name="?? 1 1" xfId="21"/>
    <cellStyle name="?? 1 1 2" xfId="22"/>
    <cellStyle name="?? 1 2" xfId="23"/>
    <cellStyle name="?? 2" xfId="24"/>
    <cellStyle name="?? 2 1" xfId="25"/>
    <cellStyle name="?? 2 1 2" xfId="26"/>
    <cellStyle name="?? 2 2" xfId="27"/>
    <cellStyle name="?? 3" xfId="28"/>
    <cellStyle name="?? 3 1" xfId="29"/>
    <cellStyle name="?? 3 1 2" xfId="30"/>
    <cellStyle name="?? 3 2" xfId="31"/>
    <cellStyle name="?? 4" xfId="32"/>
    <cellStyle name="?? 4 2" xfId="33"/>
    <cellStyle name="?? 5" xfId="34"/>
    <cellStyle name="?? 5 2" xfId="35"/>
    <cellStyle name="?? 6" xfId="36"/>
    <cellStyle name="?? 6 2" xfId="37"/>
    <cellStyle name="?? 7" xfId="38"/>
    <cellStyle name="?? 7 2" xfId="39"/>
    <cellStyle name="?? 8" xfId="40"/>
    <cellStyle name="?? 8 2" xfId="41"/>
    <cellStyle name="?? 8 3" xfId="42"/>
    <cellStyle name="?? 9" xfId="43"/>
    <cellStyle name="????" xfId="44"/>
    <cellStyle name="???? 1" xfId="45"/>
    <cellStyle name="???? 1 2" xfId="46"/>
    <cellStyle name="???? 2" xfId="47"/>
    <cellStyle name="???? 2 2" xfId="48"/>
    <cellStyle name="???? 3" xfId="49"/>
    <cellStyle name="???? 4" xfId="50"/>
    <cellStyle name="?????" xfId="51"/>
    <cellStyle name="????? 2" xfId="52"/>
    <cellStyle name="??????" xfId="53"/>
    <cellStyle name="?????? 2" xfId="54"/>
    <cellStyle name="??_LCSDCup_Information" xfId="55"/>
    <cellStyle name="??_LCSDCup_Information 2" xfId="56"/>
    <cellStyle name="??_LCSDCup_Information_2005LCSD INFORMATION" xfId="57"/>
    <cellStyle name="??_LCSDCup_Information_2005LCSD INFORMATION_INFORMATION OF GC2_2013" xfId="58"/>
    <cellStyle name="??_MEN_32_To8" xfId="59"/>
    <cellStyle name="??1" xfId="60"/>
    <cellStyle name="??1 2" xfId="61"/>
    <cellStyle name="??2" xfId="62"/>
    <cellStyle name="??2 2" xfId="63"/>
    <cellStyle name="??2 3" xfId="64"/>
    <cellStyle name="??3" xfId="65"/>
    <cellStyle name="??3 2" xfId="66"/>
    <cellStyle name="??4" xfId="67"/>
    <cellStyle name="??4 2" xfId="68"/>
    <cellStyle name="??5" xfId="69"/>
    <cellStyle name="??5 2" xfId="70"/>
    <cellStyle name="??6" xfId="71"/>
    <cellStyle name="??6 2" xfId="72"/>
    <cellStyle name="20% - ??1" xfId="73"/>
    <cellStyle name="20% - ??1 2" xfId="74"/>
    <cellStyle name="20% - ??2" xfId="75"/>
    <cellStyle name="20% - ??2 2" xfId="76"/>
    <cellStyle name="20% - ??3" xfId="77"/>
    <cellStyle name="20% - ??3 2" xfId="78"/>
    <cellStyle name="20% - ??4" xfId="79"/>
    <cellStyle name="20% - ??4 2" xfId="80"/>
    <cellStyle name="20% - ??4 3" xfId="81"/>
    <cellStyle name="20% - ??5" xfId="82"/>
    <cellStyle name="20% - ??5 2" xfId="83"/>
    <cellStyle name="20% - ??6" xfId="84"/>
    <cellStyle name="20% - ??6 2" xfId="85"/>
    <cellStyle name="20% - 輔色1" xfId="86"/>
    <cellStyle name="20% - 輔色2" xfId="87"/>
    <cellStyle name="20% - 輔色3" xfId="88"/>
    <cellStyle name="20% - 輔色4" xfId="89"/>
    <cellStyle name="20% - 輔色5" xfId="90"/>
    <cellStyle name="20% - 輔色6" xfId="91"/>
    <cellStyle name="40% - ??1" xfId="92"/>
    <cellStyle name="40% - ??1 2" xfId="93"/>
    <cellStyle name="40% - ??2" xfId="94"/>
    <cellStyle name="40% - ??2 2" xfId="95"/>
    <cellStyle name="40% - ??3" xfId="96"/>
    <cellStyle name="40% - ??3 2" xfId="97"/>
    <cellStyle name="40% - ??4" xfId="98"/>
    <cellStyle name="40% - ??4 2" xfId="99"/>
    <cellStyle name="40% - ??4 3" xfId="100"/>
    <cellStyle name="40% - ??5" xfId="101"/>
    <cellStyle name="40% - ??5 2" xfId="102"/>
    <cellStyle name="40% - ??6" xfId="103"/>
    <cellStyle name="40% - ??6 2" xfId="104"/>
    <cellStyle name="40% - 輔色1" xfId="105"/>
    <cellStyle name="40% - 輔色2" xfId="106"/>
    <cellStyle name="40% - 輔色3" xfId="107"/>
    <cellStyle name="40% - 輔色4" xfId="108"/>
    <cellStyle name="40% - 輔色5" xfId="109"/>
    <cellStyle name="40% - 輔色6" xfId="110"/>
    <cellStyle name="60% - ??1" xfId="111"/>
    <cellStyle name="60% - ??1 2" xfId="112"/>
    <cellStyle name="60% - ??2" xfId="113"/>
    <cellStyle name="60% - ??2 2" xfId="114"/>
    <cellStyle name="60% - ??3" xfId="115"/>
    <cellStyle name="60% - ??3 2" xfId="116"/>
    <cellStyle name="60% - ??4" xfId="117"/>
    <cellStyle name="60% - ??4 2" xfId="118"/>
    <cellStyle name="60% - ??5" xfId="119"/>
    <cellStyle name="60% - ??5 2" xfId="120"/>
    <cellStyle name="60% - ??6" xfId="121"/>
    <cellStyle name="60% - ??6 2" xfId="122"/>
    <cellStyle name="60% - 輔色1" xfId="123"/>
    <cellStyle name="60% - 輔色2" xfId="124"/>
    <cellStyle name="60% - 輔色3" xfId="125"/>
    <cellStyle name="60% - 輔色4" xfId="126"/>
    <cellStyle name="60% - 輔色5" xfId="127"/>
    <cellStyle name="60% - 輔色6" xfId="128"/>
    <cellStyle name="一般 2" xfId="129"/>
    <cellStyle name="一般 2 2" xfId="130"/>
    <cellStyle name="一般 2 3" xfId="131"/>
    <cellStyle name="一般 3" xfId="132"/>
    <cellStyle name="一般 4" xfId="133"/>
    <cellStyle name="一般 6" xfId="134"/>
    <cellStyle name="一般 6 2" xfId="135"/>
    <cellStyle name="一般_LCSDCup_Information" xfId="136"/>
    <cellStyle name="一般_LCSDCup_Information 2" xfId="137"/>
    <cellStyle name="一般_LCSDCup_Information_2005LCSD INFORMATION" xfId="138"/>
    <cellStyle name="一般_MEN_32_To8" xfId="139"/>
    <cellStyle name="Comma" xfId="140"/>
    <cellStyle name="Comma [0]" xfId="141"/>
    <cellStyle name="Followed Hyperlink" xfId="142"/>
    <cellStyle name="中等" xfId="143"/>
    <cellStyle name="合計" xfId="144"/>
    <cellStyle name="好" xfId="145"/>
    <cellStyle name="好_PTS_after_tour09" xfId="146"/>
    <cellStyle name="好_PTS_after_tour09 2" xfId="147"/>
    <cellStyle name="Percent" xfId="148"/>
    <cellStyle name="計算方式" xfId="149"/>
    <cellStyle name="Currency" xfId="150"/>
    <cellStyle name="Currency [0]" xfId="151"/>
    <cellStyle name="連結的儲存格" xfId="152"/>
    <cellStyle name="備註" xfId="153"/>
    <cellStyle name="Hyperlink" xfId="154"/>
    <cellStyle name="㽎㼿㼿㼿㼿㼿?" xfId="155"/>
    <cellStyle name="㽎㼿㼿㼿㼿㼿㼿㼿㼿㼿㼿" xfId="156"/>
    <cellStyle name="說明文字" xfId="157"/>
    <cellStyle name="輔色1" xfId="158"/>
    <cellStyle name="輔色2" xfId="159"/>
    <cellStyle name="輔色3" xfId="160"/>
    <cellStyle name="輔色4" xfId="161"/>
    <cellStyle name="輔色5" xfId="162"/>
    <cellStyle name="輔色6" xfId="163"/>
    <cellStyle name="標題" xfId="164"/>
    <cellStyle name="標題 1" xfId="165"/>
    <cellStyle name="標題 1 2" xfId="166"/>
    <cellStyle name="標題 2" xfId="167"/>
    <cellStyle name="標題 3" xfId="168"/>
    <cellStyle name="標題 4" xfId="169"/>
    <cellStyle name="輸入" xfId="170"/>
    <cellStyle name="輸出" xfId="171"/>
    <cellStyle name="輸出 2" xfId="172"/>
    <cellStyle name="檢查儲存格" xfId="173"/>
    <cellStyle name="壞" xfId="174"/>
    <cellStyle name="警告文字" xfId="1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33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3333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F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about:blank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6"/>
  <sheetViews>
    <sheetView zoomScale="70" zoomScaleNormal="70" zoomScalePageLayoutView="0" workbookViewId="0" topLeftCell="A1">
      <selection activeCell="A1" sqref="A1"/>
    </sheetView>
  </sheetViews>
  <sheetFormatPr defaultColWidth="7.3984375" defaultRowHeight="15"/>
  <cols>
    <col min="1" max="1" width="9.19921875" style="1" customWidth="1"/>
    <col min="2" max="2" width="93.09765625" style="0" customWidth="1"/>
  </cols>
  <sheetData>
    <row r="1" spans="1:2" s="4" customFormat="1" ht="33" customHeight="1">
      <c r="A1" s="2" t="s">
        <v>0</v>
      </c>
      <c r="B1" s="3" t="s">
        <v>359</v>
      </c>
    </row>
    <row r="2" spans="1:2" s="4" customFormat="1" ht="27" customHeight="1">
      <c r="A2" s="3"/>
      <c r="B2" s="3" t="s">
        <v>1</v>
      </c>
    </row>
    <row r="3" s="4" customFormat="1" ht="15.75">
      <c r="A3" s="2"/>
    </row>
    <row r="4" spans="1:2" s="4" customFormat="1" ht="17.25" customHeight="1">
      <c r="A4" s="5" t="s">
        <v>2</v>
      </c>
      <c r="B4" s="6" t="s">
        <v>216</v>
      </c>
    </row>
    <row r="5" spans="1:2" s="4" customFormat="1" ht="17.25" customHeight="1">
      <c r="A5" s="5"/>
      <c r="B5" s="6" t="s">
        <v>3</v>
      </c>
    </row>
    <row r="6" spans="1:2" s="4" customFormat="1" ht="17.25" customHeight="1">
      <c r="A6" s="5" t="s">
        <v>4</v>
      </c>
      <c r="B6" s="6" t="s">
        <v>215</v>
      </c>
    </row>
    <row r="7" spans="1:2" s="4" customFormat="1" ht="17.25" customHeight="1">
      <c r="A7" s="5" t="s">
        <v>5</v>
      </c>
      <c r="B7" s="7" t="s">
        <v>6</v>
      </c>
    </row>
    <row r="8" spans="1:2" s="4" customFormat="1" ht="17.25" customHeight="1">
      <c r="A8" s="8"/>
      <c r="B8" s="6" t="s">
        <v>637</v>
      </c>
    </row>
    <row r="9" spans="1:2" s="4" customFormat="1" ht="17.25" customHeight="1">
      <c r="A9" s="8"/>
      <c r="B9" s="6" t="s">
        <v>217</v>
      </c>
    </row>
    <row r="10" spans="1:2" s="4" customFormat="1" ht="17.25" customHeight="1">
      <c r="A10" s="8"/>
      <c r="B10" s="9" t="s">
        <v>7</v>
      </c>
    </row>
    <row r="11" spans="1:2" s="4" customFormat="1" ht="17.25" customHeight="1">
      <c r="A11" s="8"/>
      <c r="B11" s="9" t="s">
        <v>218</v>
      </c>
    </row>
    <row r="12" spans="1:2" s="4" customFormat="1" ht="17.25" customHeight="1">
      <c r="A12" s="8"/>
      <c r="B12" s="9" t="s">
        <v>219</v>
      </c>
    </row>
    <row r="13" spans="1:2" s="4" customFormat="1" ht="17.25" customHeight="1">
      <c r="A13" s="8"/>
      <c r="B13" s="9" t="s">
        <v>220</v>
      </c>
    </row>
    <row r="14" spans="1:2" s="9" customFormat="1" ht="17.25" customHeight="1">
      <c r="A14" s="8"/>
      <c r="B14" s="9" t="s">
        <v>221</v>
      </c>
    </row>
    <row r="15" spans="1:2" s="4" customFormat="1" ht="15.75">
      <c r="A15" s="8"/>
      <c r="B15" s="10" t="s">
        <v>8</v>
      </c>
    </row>
    <row r="16" spans="1:2" s="4" customFormat="1" ht="17.25" customHeight="1">
      <c r="A16" s="8"/>
      <c r="B16" s="10" t="s">
        <v>9</v>
      </c>
    </row>
    <row r="17" spans="1:2" s="4" customFormat="1" ht="17.25" customHeight="1">
      <c r="A17" s="8"/>
      <c r="B17" s="10"/>
    </row>
    <row r="18" s="4" customFormat="1" ht="15.75" hidden="1">
      <c r="A18" s="2"/>
    </row>
    <row r="19" spans="1:2" s="4" customFormat="1" ht="27" hidden="1">
      <c r="A19" s="2"/>
      <c r="B19" s="11" t="s">
        <v>10</v>
      </c>
    </row>
    <row r="20" spans="1:2" s="4" customFormat="1" ht="15.75" hidden="1">
      <c r="A20" s="2" t="s">
        <v>11</v>
      </c>
      <c r="B20" s="4" t="s">
        <v>12</v>
      </c>
    </row>
    <row r="21" spans="1:2" s="4" customFormat="1" ht="15.75" hidden="1">
      <c r="A21" s="2"/>
      <c r="B21" s="4" t="s">
        <v>13</v>
      </c>
    </row>
    <row r="22" spans="1:2" s="4" customFormat="1" ht="15.75" hidden="1">
      <c r="A22" s="2" t="s">
        <v>14</v>
      </c>
      <c r="B22" s="4" t="s">
        <v>15</v>
      </c>
    </row>
    <row r="23" spans="1:2" s="4" customFormat="1" ht="15.75" hidden="1">
      <c r="A23" s="2" t="s">
        <v>16</v>
      </c>
      <c r="B23" s="4" t="s">
        <v>17</v>
      </c>
    </row>
    <row r="24" spans="1:2" s="4" customFormat="1" ht="15.75" hidden="1">
      <c r="A24" s="2"/>
      <c r="B24" s="4" t="s">
        <v>18</v>
      </c>
    </row>
    <row r="25" spans="1:2" s="4" customFormat="1" ht="15.75" hidden="1">
      <c r="A25" s="2"/>
      <c r="B25" s="4" t="s">
        <v>19</v>
      </c>
    </row>
    <row r="26" spans="1:2" s="4" customFormat="1" ht="15.75" hidden="1">
      <c r="A26" s="2"/>
      <c r="B26" s="12" t="s">
        <v>20</v>
      </c>
    </row>
    <row r="27" spans="1:2" s="4" customFormat="1" ht="15.75" hidden="1">
      <c r="A27" s="2"/>
      <c r="B27" s="4" t="s">
        <v>21</v>
      </c>
    </row>
    <row r="28" spans="1:2" s="4" customFormat="1" ht="15.75" hidden="1">
      <c r="A28" s="2"/>
      <c r="B28" s="4" t="s">
        <v>22</v>
      </c>
    </row>
    <row r="29" spans="1:2" s="4" customFormat="1" ht="15.75" hidden="1">
      <c r="A29" s="2"/>
      <c r="B29" s="4" t="s">
        <v>23</v>
      </c>
    </row>
    <row r="30" spans="1:2" s="4" customFormat="1" ht="15.75" hidden="1">
      <c r="A30" s="2"/>
      <c r="B30" s="4" t="s">
        <v>24</v>
      </c>
    </row>
    <row r="31" spans="1:2" s="4" customFormat="1" ht="15.75" hidden="1">
      <c r="A31" s="2"/>
      <c r="B31" s="13" t="s">
        <v>25</v>
      </c>
    </row>
    <row r="32" spans="1:2" s="4" customFormat="1" ht="15.75" hidden="1">
      <c r="A32" s="2"/>
      <c r="B32" s="4" t="s">
        <v>26</v>
      </c>
    </row>
    <row r="33" spans="1:2" s="4" customFormat="1" ht="15.75" hidden="1">
      <c r="A33" s="2"/>
      <c r="B33" s="4" t="s">
        <v>27</v>
      </c>
    </row>
    <row r="34" spans="1:2" s="4" customFormat="1" ht="15.75" hidden="1">
      <c r="A34" s="2"/>
      <c r="B34" s="4" t="s">
        <v>28</v>
      </c>
    </row>
    <row r="35" spans="1:2" s="4" customFormat="1" ht="15.75" hidden="1">
      <c r="A35" s="2"/>
      <c r="B35" s="14" t="s">
        <v>29</v>
      </c>
    </row>
    <row r="36" spans="1:2" s="4" customFormat="1" ht="15.75" hidden="1">
      <c r="A36" s="2"/>
      <c r="B36" s="12" t="s">
        <v>30</v>
      </c>
    </row>
    <row r="37" s="4" customFormat="1" ht="15.75">
      <c r="A37" s="2"/>
    </row>
    <row r="38" spans="1:2" s="4" customFormat="1" ht="27">
      <c r="A38" s="2"/>
      <c r="B38" s="11" t="s">
        <v>10</v>
      </c>
    </row>
    <row r="39" spans="1:2" s="4" customFormat="1" ht="15.75">
      <c r="A39" s="2"/>
      <c r="B39" s="4" t="s">
        <v>12</v>
      </c>
    </row>
    <row r="40" spans="1:2" s="4" customFormat="1" ht="15.75">
      <c r="A40" s="2"/>
      <c r="B40" s="4" t="s">
        <v>13</v>
      </c>
    </row>
    <row r="41" spans="1:2" s="4" customFormat="1" ht="15.75">
      <c r="A41" s="2"/>
      <c r="B41" s="4" t="s">
        <v>222</v>
      </c>
    </row>
    <row r="42" spans="1:2" s="4" customFormat="1" ht="15.75">
      <c r="A42" s="2"/>
      <c r="B42" s="4" t="s">
        <v>17</v>
      </c>
    </row>
    <row r="43" spans="1:2" s="4" customFormat="1" ht="15.75">
      <c r="A43" s="2"/>
      <c r="B43" s="4" t="s">
        <v>18</v>
      </c>
    </row>
    <row r="44" spans="1:2" s="4" customFormat="1" ht="15.75">
      <c r="A44" s="2"/>
      <c r="B44" s="4" t="s">
        <v>19</v>
      </c>
    </row>
    <row r="45" spans="1:2" s="4" customFormat="1" ht="15.75">
      <c r="A45" s="2"/>
      <c r="B45" s="4" t="s">
        <v>638</v>
      </c>
    </row>
    <row r="46" spans="1:2" s="4" customFormat="1" ht="15.75">
      <c r="A46" s="2"/>
      <c r="B46" s="4" t="s">
        <v>21</v>
      </c>
    </row>
    <row r="47" spans="1:2" s="4" customFormat="1" ht="15.75">
      <c r="A47" s="2"/>
      <c r="B47" s="4" t="s">
        <v>31</v>
      </c>
    </row>
    <row r="48" spans="1:2" s="4" customFormat="1" ht="15.75">
      <c r="A48" s="2"/>
      <c r="B48" s="4" t="s">
        <v>32</v>
      </c>
    </row>
    <row r="49" spans="1:2" s="4" customFormat="1" ht="15.75">
      <c r="A49" s="2"/>
      <c r="B49" s="4" t="s">
        <v>223</v>
      </c>
    </row>
    <row r="50" spans="1:2" s="4" customFormat="1" ht="15.75">
      <c r="A50" s="2"/>
      <c r="B50" s="4" t="s">
        <v>224</v>
      </c>
    </row>
    <row r="51" spans="1:2" s="4" customFormat="1" ht="31.5">
      <c r="A51" s="2"/>
      <c r="B51" s="13" t="s">
        <v>225</v>
      </c>
    </row>
    <row r="52" spans="1:2" s="4" customFormat="1" ht="31.5">
      <c r="A52" s="2"/>
      <c r="B52" s="13" t="s">
        <v>226</v>
      </c>
    </row>
    <row r="53" spans="1:2" s="4" customFormat="1" ht="15.75">
      <c r="A53" s="2"/>
      <c r="B53" s="4" t="s">
        <v>227</v>
      </c>
    </row>
    <row r="54" spans="1:2" s="4" customFormat="1" ht="15.75">
      <c r="A54" s="2"/>
      <c r="B54" s="4" t="s">
        <v>228</v>
      </c>
    </row>
    <row r="55" spans="1:2" s="4" customFormat="1" ht="15.75">
      <c r="A55" s="2"/>
      <c r="B55" s="4" t="s">
        <v>229</v>
      </c>
    </row>
    <row r="56" s="4" customFormat="1" ht="15.75">
      <c r="A56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91"/>
  <sheetViews>
    <sheetView tabSelected="1" zoomScale="70" zoomScaleNormal="70" zoomScalePageLayoutView="0" workbookViewId="0" topLeftCell="A161">
      <selection activeCell="B177" sqref="B177"/>
    </sheetView>
  </sheetViews>
  <sheetFormatPr defaultColWidth="7.3984375" defaultRowHeight="15"/>
  <cols>
    <col min="1" max="1" width="7.3984375" style="35" customWidth="1"/>
    <col min="2" max="2" width="10.796875" style="35" customWidth="1"/>
    <col min="3" max="6" width="8.796875" style="34" customWidth="1"/>
    <col min="7" max="9" width="8.796875" style="35" customWidth="1"/>
    <col min="10" max="10" width="10.796875" style="35" customWidth="1"/>
    <col min="11" max="11" width="8.796875" style="35" customWidth="1"/>
    <col min="12" max="13" width="8.796875" style="34" customWidth="1"/>
    <col min="14" max="15" width="8.796875" style="35" customWidth="1"/>
    <col min="16" max="16" width="10.796875" style="41" customWidth="1"/>
    <col min="17" max="26" width="8.796875" style="34" customWidth="1"/>
    <col min="27" max="30" width="8.796875" style="35" customWidth="1"/>
    <col min="31" max="16384" width="7.3984375" style="35" customWidth="1"/>
  </cols>
  <sheetData>
    <row r="1" spans="1:10" ht="16.5" customHeight="1">
      <c r="A1" s="400"/>
      <c r="B1" s="31"/>
      <c r="C1" s="33"/>
      <c r="D1" s="33"/>
      <c r="E1" s="33"/>
      <c r="G1" s="32"/>
      <c r="H1" s="371" t="s">
        <v>702</v>
      </c>
      <c r="I1" s="32"/>
      <c r="J1" s="32"/>
    </row>
    <row r="2" spans="3:10" ht="16.5" customHeight="1">
      <c r="C2" s="33"/>
      <c r="D2" s="33"/>
      <c r="E2" s="33"/>
      <c r="G2" s="32"/>
      <c r="H2" s="32" t="s">
        <v>508</v>
      </c>
      <c r="I2" s="32"/>
      <c r="J2" s="32"/>
    </row>
    <row r="3" spans="3:10" ht="16.5" customHeight="1">
      <c r="C3" s="33"/>
      <c r="D3" s="33"/>
      <c r="E3" s="33"/>
      <c r="F3" s="32"/>
      <c r="G3" s="32"/>
      <c r="H3" s="32"/>
      <c r="I3" s="32"/>
      <c r="J3" s="32"/>
    </row>
    <row r="4" spans="3:11" ht="16.5" customHeight="1">
      <c r="C4" s="33"/>
      <c r="D4" s="33"/>
      <c r="E4" s="127"/>
      <c r="F4" s="128"/>
      <c r="G4" s="129"/>
      <c r="H4" s="375" t="s">
        <v>181</v>
      </c>
      <c r="I4" s="129"/>
      <c r="J4" s="129"/>
      <c r="K4" s="128"/>
    </row>
    <row r="5" spans="5:11" ht="16.5" customHeight="1">
      <c r="E5" s="130"/>
      <c r="F5" s="128"/>
      <c r="G5" s="128"/>
      <c r="H5" s="375" t="s">
        <v>812</v>
      </c>
      <c r="I5" s="128"/>
      <c r="J5" s="128"/>
      <c r="K5" s="128"/>
    </row>
    <row r="6" spans="2:13" ht="15.75">
      <c r="B6" s="39"/>
      <c r="D6" s="24"/>
      <c r="E6" s="24"/>
      <c r="G6" s="34"/>
      <c r="H6" s="34"/>
      <c r="I6" s="34"/>
      <c r="J6" s="34"/>
      <c r="L6" s="35"/>
      <c r="M6" s="35"/>
    </row>
    <row r="7" spans="1:14" ht="17.25" thickBot="1">
      <c r="A7" s="35" t="s">
        <v>210</v>
      </c>
      <c r="B7" s="34"/>
      <c r="E7" s="36" t="s">
        <v>703</v>
      </c>
      <c r="F7" s="36"/>
      <c r="H7" s="34"/>
      <c r="I7" s="34"/>
      <c r="J7" s="34"/>
      <c r="L7" s="32" t="s">
        <v>704</v>
      </c>
      <c r="M7" s="32"/>
      <c r="N7" s="32"/>
    </row>
    <row r="8" spans="2:15" ht="16.5" thickTop="1">
      <c r="B8" s="34"/>
      <c r="C8" s="37" t="s">
        <v>88</v>
      </c>
      <c r="D8" s="376" t="s">
        <v>182</v>
      </c>
      <c r="E8" s="377" t="s">
        <v>813</v>
      </c>
      <c r="F8" s="377" t="s">
        <v>814</v>
      </c>
      <c r="G8" s="372"/>
      <c r="H8" s="34"/>
      <c r="I8" s="34"/>
      <c r="J8" s="422" t="s">
        <v>183</v>
      </c>
      <c r="K8" s="422" t="s">
        <v>184</v>
      </c>
      <c r="L8" s="451" t="s">
        <v>815</v>
      </c>
      <c r="M8" s="451"/>
      <c r="N8" s="451"/>
      <c r="O8" s="451"/>
    </row>
    <row r="9" spans="2:15" ht="15.75">
      <c r="B9" s="34"/>
      <c r="C9" s="38"/>
      <c r="D9" s="379" t="s">
        <v>185</v>
      </c>
      <c r="E9" s="24" t="s">
        <v>816</v>
      </c>
      <c r="F9" s="24" t="s">
        <v>192</v>
      </c>
      <c r="G9" s="373"/>
      <c r="H9" s="34"/>
      <c r="J9" s="421" t="s">
        <v>817</v>
      </c>
      <c r="K9" s="421" t="s">
        <v>818</v>
      </c>
      <c r="L9" s="422" t="s">
        <v>108</v>
      </c>
      <c r="M9" s="422" t="s">
        <v>114</v>
      </c>
      <c r="N9" s="422"/>
      <c r="O9" s="422"/>
    </row>
    <row r="10" spans="2:15" ht="15.75">
      <c r="B10" s="39"/>
      <c r="C10" s="38"/>
      <c r="D10" s="379" t="s">
        <v>187</v>
      </c>
      <c r="E10" s="379" t="s">
        <v>186</v>
      </c>
      <c r="F10" s="379" t="s">
        <v>205</v>
      </c>
      <c r="G10" s="373"/>
      <c r="H10" s="34"/>
      <c r="J10" s="408">
        <v>0.375</v>
      </c>
      <c r="K10" s="422">
        <v>1</v>
      </c>
      <c r="L10" s="422" t="s">
        <v>770</v>
      </c>
      <c r="M10" s="422" t="s">
        <v>778</v>
      </c>
      <c r="N10" s="410"/>
      <c r="O10" s="409"/>
    </row>
    <row r="11" spans="2:15" ht="16.5" thickBot="1">
      <c r="B11" s="34"/>
      <c r="C11" s="40"/>
      <c r="D11" s="380" t="s">
        <v>193</v>
      </c>
      <c r="E11" s="381" t="s">
        <v>99</v>
      </c>
      <c r="F11" s="381" t="s">
        <v>819</v>
      </c>
      <c r="G11" s="374"/>
      <c r="H11" s="34"/>
      <c r="J11" s="408">
        <v>0.3888888888888889</v>
      </c>
      <c r="K11" s="422">
        <v>2</v>
      </c>
      <c r="L11" s="422" t="s">
        <v>771</v>
      </c>
      <c r="M11" s="422" t="s">
        <v>779</v>
      </c>
      <c r="N11" s="409"/>
      <c r="O11" s="409"/>
    </row>
    <row r="12" spans="2:15" ht="16.5" thickTop="1">
      <c r="B12" s="34"/>
      <c r="G12" s="34"/>
      <c r="H12" s="34"/>
      <c r="J12" s="408">
        <v>0.402777777777778</v>
      </c>
      <c r="K12" s="422">
        <v>3</v>
      </c>
      <c r="L12" s="422" t="s">
        <v>772</v>
      </c>
      <c r="M12" s="422" t="s">
        <v>780</v>
      </c>
      <c r="N12" s="409"/>
      <c r="O12" s="409"/>
    </row>
    <row r="13" spans="2:15" ht="15.75">
      <c r="B13" s="34"/>
      <c r="G13" s="34"/>
      <c r="H13" s="34"/>
      <c r="I13" s="34"/>
      <c r="J13" s="408">
        <v>0.416666666666667</v>
      </c>
      <c r="K13" s="422">
        <v>4</v>
      </c>
      <c r="L13" s="422" t="s">
        <v>773</v>
      </c>
      <c r="M13" s="422" t="s">
        <v>781</v>
      </c>
      <c r="N13" s="409"/>
      <c r="O13" s="409"/>
    </row>
    <row r="14" spans="2:15" ht="15.75">
      <c r="B14" s="422" t="s">
        <v>183</v>
      </c>
      <c r="C14" s="422" t="s">
        <v>184</v>
      </c>
      <c r="D14" s="451" t="s">
        <v>815</v>
      </c>
      <c r="E14" s="451"/>
      <c r="F14" s="451"/>
      <c r="G14" s="451"/>
      <c r="H14" s="34"/>
      <c r="I14" s="34"/>
      <c r="J14" s="408"/>
      <c r="K14" s="410"/>
      <c r="L14" s="422"/>
      <c r="M14" s="422"/>
      <c r="N14" s="409"/>
      <c r="O14" s="409"/>
    </row>
    <row r="15" spans="2:15" ht="17.25" customHeight="1">
      <c r="B15" s="421" t="s">
        <v>817</v>
      </c>
      <c r="C15" s="421" t="s">
        <v>818</v>
      </c>
      <c r="D15" s="422" t="s">
        <v>108</v>
      </c>
      <c r="E15" s="422" t="s">
        <v>114</v>
      </c>
      <c r="F15" s="422"/>
      <c r="G15" s="422"/>
      <c r="H15" s="34"/>
      <c r="I15" s="34"/>
      <c r="J15" s="452" t="s">
        <v>188</v>
      </c>
      <c r="K15" s="452"/>
      <c r="L15" s="452"/>
      <c r="M15" s="452"/>
      <c r="N15" s="452"/>
      <c r="O15" s="452"/>
    </row>
    <row r="16" spans="2:15" ht="15.75">
      <c r="B16" s="408">
        <v>0.5833333333333334</v>
      </c>
      <c r="C16" s="422">
        <v>1</v>
      </c>
      <c r="D16" s="422" t="s">
        <v>715</v>
      </c>
      <c r="E16" s="422" t="s">
        <v>716</v>
      </c>
      <c r="F16" s="409"/>
      <c r="G16" s="409"/>
      <c r="H16" s="34"/>
      <c r="I16" s="34"/>
      <c r="J16" s="408">
        <v>0.5625</v>
      </c>
      <c r="K16" s="422">
        <v>5</v>
      </c>
      <c r="L16" s="422" t="s">
        <v>786</v>
      </c>
      <c r="M16" s="422" t="s">
        <v>792</v>
      </c>
      <c r="N16" s="409"/>
      <c r="O16" s="409"/>
    </row>
    <row r="17" spans="2:15" ht="15.75">
      <c r="B17" s="408">
        <v>0.5972222222222222</v>
      </c>
      <c r="C17" s="422">
        <v>2</v>
      </c>
      <c r="D17" s="422" t="s">
        <v>717</v>
      </c>
      <c r="E17" s="422" t="s">
        <v>718</v>
      </c>
      <c r="F17" s="409"/>
      <c r="G17" s="409"/>
      <c r="H17" s="34"/>
      <c r="I17" s="34"/>
      <c r="J17" s="408">
        <v>0.576388888888889</v>
      </c>
      <c r="K17" s="422">
        <v>6</v>
      </c>
      <c r="L17" s="422" t="s">
        <v>787</v>
      </c>
      <c r="M17" s="422" t="s">
        <v>793</v>
      </c>
      <c r="N17" s="409"/>
      <c r="O17" s="409"/>
    </row>
    <row r="18" spans="2:15" ht="15.75">
      <c r="B18" s="408">
        <v>0.611111111111111</v>
      </c>
      <c r="C18" s="422">
        <v>3</v>
      </c>
      <c r="D18" s="422" t="s">
        <v>719</v>
      </c>
      <c r="E18" s="422" t="s">
        <v>720</v>
      </c>
      <c r="F18" s="422"/>
      <c r="G18" s="422"/>
      <c r="H18" s="34"/>
      <c r="I18" s="34"/>
      <c r="J18" s="408">
        <v>0.5902777777777778</v>
      </c>
      <c r="K18" s="422">
        <v>7</v>
      </c>
      <c r="L18" s="422" t="s">
        <v>788</v>
      </c>
      <c r="M18" s="422" t="s">
        <v>794</v>
      </c>
      <c r="N18" s="409"/>
      <c r="O18" s="409"/>
    </row>
    <row r="19" spans="2:15" ht="15.75">
      <c r="B19" s="408">
        <v>0.625</v>
      </c>
      <c r="C19" s="422">
        <v>4</v>
      </c>
      <c r="D19" s="422" t="s">
        <v>721</v>
      </c>
      <c r="E19" s="422" t="s">
        <v>722</v>
      </c>
      <c r="F19" s="422"/>
      <c r="G19" s="422"/>
      <c r="H19" s="34"/>
      <c r="I19" s="34"/>
      <c r="J19" s="408">
        <v>0.6041666666666666</v>
      </c>
      <c r="K19" s="422">
        <v>8</v>
      </c>
      <c r="L19" s="422" t="s">
        <v>789</v>
      </c>
      <c r="M19" s="422" t="s">
        <v>795</v>
      </c>
      <c r="N19" s="422"/>
      <c r="O19" s="422"/>
    </row>
    <row r="20" spans="2:15" ht="15.75">
      <c r="B20" s="408">
        <v>0.638888888888889</v>
      </c>
      <c r="C20" s="422">
        <v>5</v>
      </c>
      <c r="D20" s="422" t="s">
        <v>723</v>
      </c>
      <c r="E20" s="422" t="s">
        <v>724</v>
      </c>
      <c r="F20" s="422"/>
      <c r="G20" s="422"/>
      <c r="H20" s="34"/>
      <c r="I20" s="34"/>
      <c r="J20" s="408"/>
      <c r="K20" s="422"/>
      <c r="L20" s="409"/>
      <c r="M20" s="422"/>
      <c r="N20" s="422"/>
      <c r="O20" s="422"/>
    </row>
    <row r="21" spans="2:15" ht="15.75">
      <c r="B21" s="408"/>
      <c r="C21" s="422"/>
      <c r="D21" s="409"/>
      <c r="E21" s="409"/>
      <c r="F21" s="422"/>
      <c r="G21" s="422"/>
      <c r="H21" s="34"/>
      <c r="I21" s="34"/>
      <c r="J21" s="408"/>
      <c r="K21" s="422"/>
      <c r="L21" s="409"/>
      <c r="M21" s="422"/>
      <c r="N21" s="422"/>
      <c r="O21" s="422"/>
    </row>
    <row r="22" spans="2:13" ht="15.75">
      <c r="B22" s="34"/>
      <c r="C22" s="41"/>
      <c r="G22" s="34"/>
      <c r="H22" s="34"/>
      <c r="I22" s="34"/>
      <c r="J22" s="34"/>
      <c r="L22" s="35"/>
      <c r="M22" s="35"/>
    </row>
    <row r="23" spans="2:13" ht="16.5" customHeight="1">
      <c r="B23" s="34"/>
      <c r="C23" s="41"/>
      <c r="L23" s="35"/>
      <c r="M23" s="35"/>
    </row>
    <row r="24" spans="2:14" ht="17.25" thickBot="1">
      <c r="B24" s="34"/>
      <c r="E24" s="36" t="s">
        <v>705</v>
      </c>
      <c r="F24" s="36"/>
      <c r="H24" s="41"/>
      <c r="J24" s="34"/>
      <c r="L24" s="32" t="s">
        <v>706</v>
      </c>
      <c r="M24" s="32"/>
      <c r="N24" s="32"/>
    </row>
    <row r="25" spans="2:16" ht="16.5" thickTop="1">
      <c r="B25" s="34"/>
      <c r="C25" s="37" t="s">
        <v>88</v>
      </c>
      <c r="D25" s="376" t="s">
        <v>182</v>
      </c>
      <c r="E25" s="377" t="s">
        <v>813</v>
      </c>
      <c r="F25" s="377" t="s">
        <v>814</v>
      </c>
      <c r="G25" s="372"/>
      <c r="H25" s="34"/>
      <c r="I25" s="34"/>
      <c r="J25" s="422" t="s">
        <v>183</v>
      </c>
      <c r="K25" s="422" t="s">
        <v>184</v>
      </c>
      <c r="L25" s="451" t="s">
        <v>815</v>
      </c>
      <c r="M25" s="451"/>
      <c r="N25" s="451"/>
      <c r="O25" s="451"/>
      <c r="P25" s="403"/>
    </row>
    <row r="26" spans="2:16" ht="16.5">
      <c r="B26" s="34"/>
      <c r="C26" s="38"/>
      <c r="D26" s="379" t="s">
        <v>185</v>
      </c>
      <c r="E26" s="24" t="s">
        <v>816</v>
      </c>
      <c r="F26" s="24" t="s">
        <v>192</v>
      </c>
      <c r="G26" s="373"/>
      <c r="H26" s="34"/>
      <c r="I26" s="34"/>
      <c r="J26" s="421" t="s">
        <v>817</v>
      </c>
      <c r="K26" s="421" t="s">
        <v>818</v>
      </c>
      <c r="L26" s="422" t="s">
        <v>108</v>
      </c>
      <c r="M26" s="422" t="s">
        <v>114</v>
      </c>
      <c r="N26" s="422"/>
      <c r="O26" s="422"/>
      <c r="P26" s="382"/>
    </row>
    <row r="27" spans="2:15" ht="15.75" customHeight="1">
      <c r="B27" s="39"/>
      <c r="C27" s="38"/>
      <c r="D27" s="379" t="s">
        <v>187</v>
      </c>
      <c r="E27" s="379" t="s">
        <v>186</v>
      </c>
      <c r="F27" s="379" t="s">
        <v>205</v>
      </c>
      <c r="G27" s="373"/>
      <c r="H27" s="34"/>
      <c r="I27" s="34"/>
      <c r="J27" s="408">
        <v>0.375</v>
      </c>
      <c r="K27" s="422">
        <v>1</v>
      </c>
      <c r="L27" s="422" t="s">
        <v>768</v>
      </c>
      <c r="M27" s="422" t="s">
        <v>769</v>
      </c>
      <c r="N27" s="410"/>
      <c r="O27" s="409"/>
    </row>
    <row r="28" spans="2:16" ht="15.75" customHeight="1" thickBot="1">
      <c r="B28" s="34"/>
      <c r="C28" s="40"/>
      <c r="D28" s="380" t="s">
        <v>193</v>
      </c>
      <c r="E28" s="381" t="s">
        <v>99</v>
      </c>
      <c r="F28" s="381" t="s">
        <v>819</v>
      </c>
      <c r="G28" s="374"/>
      <c r="H28" s="34"/>
      <c r="I28" s="34"/>
      <c r="J28" s="408">
        <v>0.3888888888888889</v>
      </c>
      <c r="K28" s="422">
        <v>2</v>
      </c>
      <c r="L28" s="422" t="s">
        <v>774</v>
      </c>
      <c r="M28" s="422" t="s">
        <v>782</v>
      </c>
      <c r="N28" s="410"/>
      <c r="O28" s="409"/>
      <c r="P28" s="382"/>
    </row>
    <row r="29" spans="2:15" ht="15.75" customHeight="1" thickTop="1">
      <c r="B29" s="34"/>
      <c r="G29" s="34"/>
      <c r="H29" s="34"/>
      <c r="I29" s="34"/>
      <c r="J29" s="408">
        <v>0.402777777777778</v>
      </c>
      <c r="K29" s="422">
        <v>3</v>
      </c>
      <c r="L29" s="422" t="s">
        <v>775</v>
      </c>
      <c r="M29" s="422" t="s">
        <v>783</v>
      </c>
      <c r="N29" s="410"/>
      <c r="O29" s="409"/>
    </row>
    <row r="30" spans="2:15" ht="15.75" customHeight="1">
      <c r="B30" s="34"/>
      <c r="G30" s="34"/>
      <c r="H30" s="34"/>
      <c r="I30" s="34"/>
      <c r="J30" s="408">
        <v>0.416666666666667</v>
      </c>
      <c r="K30" s="422">
        <v>4</v>
      </c>
      <c r="L30" s="422" t="s">
        <v>776</v>
      </c>
      <c r="M30" s="422" t="s">
        <v>777</v>
      </c>
      <c r="N30" s="410"/>
      <c r="O30" s="409"/>
    </row>
    <row r="31" spans="2:15" ht="15.75" customHeight="1">
      <c r="B31" s="422" t="s">
        <v>183</v>
      </c>
      <c r="C31" s="422" t="s">
        <v>184</v>
      </c>
      <c r="D31" s="451" t="s">
        <v>815</v>
      </c>
      <c r="E31" s="451"/>
      <c r="F31" s="451"/>
      <c r="G31" s="451"/>
      <c r="H31" s="34"/>
      <c r="I31" s="34"/>
      <c r="J31" s="408"/>
      <c r="K31" s="422"/>
      <c r="L31" s="409"/>
      <c r="M31" s="422"/>
      <c r="N31" s="409"/>
      <c r="O31" s="409"/>
    </row>
    <row r="32" spans="2:15" ht="15.75" customHeight="1">
      <c r="B32" s="421" t="s">
        <v>817</v>
      </c>
      <c r="C32" s="412" t="s">
        <v>924</v>
      </c>
      <c r="D32" s="422" t="s">
        <v>108</v>
      </c>
      <c r="E32" s="422" t="s">
        <v>114</v>
      </c>
      <c r="F32" s="422"/>
      <c r="G32" s="422"/>
      <c r="H32" s="34"/>
      <c r="I32" s="34"/>
      <c r="J32" s="452" t="s">
        <v>188</v>
      </c>
      <c r="K32" s="452"/>
      <c r="L32" s="452"/>
      <c r="M32" s="452"/>
      <c r="N32" s="452"/>
      <c r="O32" s="452"/>
    </row>
    <row r="33" spans="2:15" ht="15.75" customHeight="1">
      <c r="B33" s="408">
        <v>0.5833333333333334</v>
      </c>
      <c r="C33" s="422">
        <v>1</v>
      </c>
      <c r="D33" s="422" t="s">
        <v>725</v>
      </c>
      <c r="E33" s="422" t="s">
        <v>726</v>
      </c>
      <c r="F33" s="409"/>
      <c r="G33" s="409"/>
      <c r="I33" s="34"/>
      <c r="J33" s="408">
        <v>0.5625</v>
      </c>
      <c r="K33" s="422">
        <v>5</v>
      </c>
      <c r="L33" s="422" t="s">
        <v>804</v>
      </c>
      <c r="M33" s="422" t="s">
        <v>798</v>
      </c>
      <c r="N33" s="409"/>
      <c r="O33" s="409"/>
    </row>
    <row r="34" spans="2:15" ht="15.75" customHeight="1">
      <c r="B34" s="408">
        <v>0.5972222222222222</v>
      </c>
      <c r="C34" s="422">
        <v>2</v>
      </c>
      <c r="D34" s="422" t="s">
        <v>731</v>
      </c>
      <c r="E34" s="422" t="s">
        <v>732</v>
      </c>
      <c r="F34" s="409"/>
      <c r="G34" s="409"/>
      <c r="I34" s="34"/>
      <c r="J34" s="408">
        <v>0.576388888888889</v>
      </c>
      <c r="K34" s="422">
        <v>6</v>
      </c>
      <c r="L34" s="422" t="s">
        <v>790</v>
      </c>
      <c r="M34" s="422" t="s">
        <v>796</v>
      </c>
      <c r="N34" s="409"/>
      <c r="O34" s="409"/>
    </row>
    <row r="35" spans="2:15" ht="15.75" customHeight="1">
      <c r="B35" s="408">
        <v>0.611111111111111</v>
      </c>
      <c r="C35" s="422">
        <v>3</v>
      </c>
      <c r="D35" s="422" t="s">
        <v>737</v>
      </c>
      <c r="E35" s="422" t="s">
        <v>742</v>
      </c>
      <c r="F35" s="422"/>
      <c r="G35" s="422"/>
      <c r="J35" s="408">
        <v>0.5902777777777778</v>
      </c>
      <c r="K35" s="422">
        <v>7</v>
      </c>
      <c r="L35" s="422" t="s">
        <v>784</v>
      </c>
      <c r="M35" s="422" t="s">
        <v>785</v>
      </c>
      <c r="N35" s="409"/>
      <c r="O35" s="409"/>
    </row>
    <row r="36" spans="2:15" ht="15.75" customHeight="1">
      <c r="B36" s="408">
        <v>0.625</v>
      </c>
      <c r="C36" s="422">
        <v>4</v>
      </c>
      <c r="D36" s="422" t="s">
        <v>839</v>
      </c>
      <c r="E36" s="422" t="s">
        <v>840</v>
      </c>
      <c r="F36" s="422"/>
      <c r="G36" s="422"/>
      <c r="J36" s="408">
        <v>0.6041666666666666</v>
      </c>
      <c r="K36" s="422">
        <v>8</v>
      </c>
      <c r="L36" s="422" t="s">
        <v>791</v>
      </c>
      <c r="M36" s="422" t="s">
        <v>797</v>
      </c>
      <c r="N36" s="410"/>
      <c r="O36" s="410"/>
    </row>
    <row r="37" spans="2:15" ht="15.75" customHeight="1">
      <c r="B37" s="408"/>
      <c r="C37" s="422"/>
      <c r="D37" s="422"/>
      <c r="E37" s="422"/>
      <c r="F37" s="422"/>
      <c r="G37" s="422"/>
      <c r="I37" s="34"/>
      <c r="J37" s="408"/>
      <c r="K37" s="422"/>
      <c r="L37" s="411"/>
      <c r="M37" s="411"/>
      <c r="N37" s="422"/>
      <c r="O37" s="422"/>
    </row>
    <row r="38" spans="2:15" ht="15.75" customHeight="1">
      <c r="B38" s="408"/>
      <c r="C38" s="422"/>
      <c r="D38" s="409"/>
      <c r="E38" s="409"/>
      <c r="F38" s="422"/>
      <c r="G38" s="422"/>
      <c r="H38" s="34"/>
      <c r="I38" s="34"/>
      <c r="J38" s="408"/>
      <c r="K38" s="422"/>
      <c r="L38" s="409"/>
      <c r="M38" s="409"/>
      <c r="N38" s="422"/>
      <c r="O38" s="422"/>
    </row>
    <row r="39" spans="2:13" ht="15.75" customHeight="1">
      <c r="B39" s="34"/>
      <c r="C39" s="41"/>
      <c r="H39" s="34"/>
      <c r="I39" s="34"/>
      <c r="J39" s="34"/>
      <c r="L39" s="35"/>
      <c r="M39" s="35"/>
    </row>
    <row r="40" spans="2:13" ht="16.5" customHeight="1">
      <c r="B40" s="34"/>
      <c r="C40" s="41"/>
      <c r="H40" s="34"/>
      <c r="I40" s="34"/>
      <c r="L40" s="35"/>
      <c r="M40" s="35"/>
    </row>
    <row r="41" spans="2:16" ht="16.5" customHeight="1" thickBot="1">
      <c r="B41" s="34"/>
      <c r="E41" s="36" t="s">
        <v>707</v>
      </c>
      <c r="F41" s="36"/>
      <c r="H41" s="34"/>
      <c r="J41" s="34"/>
      <c r="L41" s="32" t="s">
        <v>708</v>
      </c>
      <c r="M41" s="32"/>
      <c r="N41" s="32"/>
      <c r="P41" s="382"/>
    </row>
    <row r="42" spans="2:24" ht="16.5" thickTop="1">
      <c r="B42" s="34"/>
      <c r="C42" s="37" t="s">
        <v>88</v>
      </c>
      <c r="D42" s="376" t="s">
        <v>182</v>
      </c>
      <c r="E42" s="377" t="s">
        <v>813</v>
      </c>
      <c r="F42" s="377" t="s">
        <v>814</v>
      </c>
      <c r="G42" s="372"/>
      <c r="H42" s="34"/>
      <c r="J42" s="453" t="s">
        <v>923</v>
      </c>
      <c r="K42" s="454"/>
      <c r="L42" s="454"/>
      <c r="M42" s="454"/>
      <c r="N42" s="454"/>
      <c r="O42" s="455"/>
      <c r="X42" s="35"/>
    </row>
    <row r="43" spans="2:24" ht="17.25" customHeight="1">
      <c r="B43" s="34"/>
      <c r="C43" s="38"/>
      <c r="D43" s="379" t="s">
        <v>185</v>
      </c>
      <c r="E43" s="24" t="s">
        <v>816</v>
      </c>
      <c r="F43" s="24" t="s">
        <v>192</v>
      </c>
      <c r="G43" s="373"/>
      <c r="H43" s="34"/>
      <c r="J43" s="456"/>
      <c r="K43" s="457"/>
      <c r="L43" s="457"/>
      <c r="M43" s="457"/>
      <c r="N43" s="457"/>
      <c r="O43" s="458"/>
      <c r="X43" s="35"/>
    </row>
    <row r="44" spans="2:18" ht="15.75">
      <c r="B44" s="39"/>
      <c r="C44" s="38"/>
      <c r="D44" s="379" t="s">
        <v>187</v>
      </c>
      <c r="E44" s="379" t="s">
        <v>186</v>
      </c>
      <c r="F44" s="379" t="s">
        <v>205</v>
      </c>
      <c r="G44" s="373"/>
      <c r="H44" s="34"/>
      <c r="J44" s="456"/>
      <c r="K44" s="457"/>
      <c r="L44" s="457"/>
      <c r="M44" s="457"/>
      <c r="N44" s="457"/>
      <c r="O44" s="458"/>
      <c r="Q44" s="35"/>
      <c r="R44" s="35"/>
    </row>
    <row r="45" spans="2:18" ht="16.5" thickBot="1">
      <c r="B45" s="34"/>
      <c r="C45" s="40"/>
      <c r="D45" s="380" t="s">
        <v>193</v>
      </c>
      <c r="E45" s="381" t="s">
        <v>99</v>
      </c>
      <c r="F45" s="381" t="s">
        <v>819</v>
      </c>
      <c r="G45" s="374"/>
      <c r="H45" s="34"/>
      <c r="J45" s="456"/>
      <c r="K45" s="457"/>
      <c r="L45" s="457"/>
      <c r="M45" s="457"/>
      <c r="N45" s="457"/>
      <c r="O45" s="458"/>
      <c r="Q45" s="35"/>
      <c r="R45" s="35"/>
    </row>
    <row r="46" spans="2:18" ht="16.5" thickTop="1">
      <c r="B46" s="34"/>
      <c r="G46" s="34"/>
      <c r="H46" s="34"/>
      <c r="J46" s="456"/>
      <c r="K46" s="457"/>
      <c r="L46" s="457"/>
      <c r="M46" s="457"/>
      <c r="N46" s="457"/>
      <c r="O46" s="458"/>
      <c r="Q46" s="35"/>
      <c r="R46" s="35"/>
    </row>
    <row r="47" spans="2:18" ht="15.75">
      <c r="B47" s="34"/>
      <c r="G47" s="34"/>
      <c r="H47" s="34"/>
      <c r="J47" s="456"/>
      <c r="K47" s="457"/>
      <c r="L47" s="457"/>
      <c r="M47" s="457"/>
      <c r="N47" s="457"/>
      <c r="O47" s="458"/>
      <c r="Q47" s="35"/>
      <c r="R47" s="35"/>
    </row>
    <row r="48" spans="2:15" ht="15.75">
      <c r="B48" s="453" t="s">
        <v>923</v>
      </c>
      <c r="C48" s="454"/>
      <c r="D48" s="454"/>
      <c r="E48" s="454"/>
      <c r="F48" s="454"/>
      <c r="G48" s="455"/>
      <c r="H48" s="34"/>
      <c r="I48" s="34"/>
      <c r="J48" s="456"/>
      <c r="K48" s="457"/>
      <c r="L48" s="457"/>
      <c r="M48" s="457"/>
      <c r="N48" s="457"/>
      <c r="O48" s="458"/>
    </row>
    <row r="49" spans="2:15" ht="16.5" customHeight="1">
      <c r="B49" s="456"/>
      <c r="C49" s="457"/>
      <c r="D49" s="457"/>
      <c r="E49" s="457"/>
      <c r="F49" s="457"/>
      <c r="G49" s="458"/>
      <c r="H49" s="34"/>
      <c r="I49" s="34"/>
      <c r="J49" s="456"/>
      <c r="K49" s="457"/>
      <c r="L49" s="457"/>
      <c r="M49" s="457"/>
      <c r="N49" s="457"/>
      <c r="O49" s="458"/>
    </row>
    <row r="50" spans="2:18" ht="15.75">
      <c r="B50" s="456"/>
      <c r="C50" s="457"/>
      <c r="D50" s="457"/>
      <c r="E50" s="457"/>
      <c r="F50" s="457"/>
      <c r="G50" s="458"/>
      <c r="H50" s="34"/>
      <c r="I50" s="34"/>
      <c r="J50" s="456"/>
      <c r="K50" s="457"/>
      <c r="L50" s="457"/>
      <c r="M50" s="457"/>
      <c r="N50" s="457"/>
      <c r="O50" s="458"/>
      <c r="Q50" s="35"/>
      <c r="R50" s="35"/>
    </row>
    <row r="51" spans="2:15" ht="17.25" customHeight="1">
      <c r="B51" s="456"/>
      <c r="C51" s="457"/>
      <c r="D51" s="457"/>
      <c r="E51" s="457"/>
      <c r="F51" s="457"/>
      <c r="G51" s="458"/>
      <c r="H51" s="34"/>
      <c r="I51" s="34"/>
      <c r="J51" s="456"/>
      <c r="K51" s="457"/>
      <c r="L51" s="457"/>
      <c r="M51" s="457"/>
      <c r="N51" s="457"/>
      <c r="O51" s="458"/>
    </row>
    <row r="52" spans="2:18" ht="15.75">
      <c r="B52" s="456"/>
      <c r="C52" s="457"/>
      <c r="D52" s="457"/>
      <c r="E52" s="457"/>
      <c r="F52" s="457"/>
      <c r="G52" s="458"/>
      <c r="H52" s="34"/>
      <c r="I52" s="34"/>
      <c r="J52" s="456"/>
      <c r="K52" s="457"/>
      <c r="L52" s="457"/>
      <c r="M52" s="457"/>
      <c r="N52" s="457"/>
      <c r="O52" s="458"/>
      <c r="Q52" s="35"/>
      <c r="R52" s="35"/>
    </row>
    <row r="53" spans="2:18" ht="15.75">
      <c r="B53" s="456"/>
      <c r="C53" s="457"/>
      <c r="D53" s="457"/>
      <c r="E53" s="457"/>
      <c r="F53" s="457"/>
      <c r="G53" s="458"/>
      <c r="H53" s="34"/>
      <c r="I53" s="34"/>
      <c r="J53" s="456"/>
      <c r="K53" s="457"/>
      <c r="L53" s="457"/>
      <c r="M53" s="457"/>
      <c r="N53" s="457"/>
      <c r="O53" s="458"/>
      <c r="Q53" s="35"/>
      <c r="R53" s="35"/>
    </row>
    <row r="54" spans="2:15" ht="15.75">
      <c r="B54" s="456"/>
      <c r="C54" s="457"/>
      <c r="D54" s="457"/>
      <c r="E54" s="457"/>
      <c r="F54" s="457"/>
      <c r="G54" s="458"/>
      <c r="I54" s="34"/>
      <c r="J54" s="456"/>
      <c r="K54" s="457"/>
      <c r="L54" s="457"/>
      <c r="M54" s="457"/>
      <c r="N54" s="457"/>
      <c r="O54" s="458"/>
    </row>
    <row r="55" spans="2:24" ht="15.75">
      <c r="B55" s="459"/>
      <c r="C55" s="460"/>
      <c r="D55" s="460"/>
      <c r="E55" s="460"/>
      <c r="F55" s="460"/>
      <c r="G55" s="461"/>
      <c r="H55" s="34"/>
      <c r="I55" s="34"/>
      <c r="J55" s="459"/>
      <c r="K55" s="460"/>
      <c r="L55" s="460"/>
      <c r="M55" s="460"/>
      <c r="N55" s="460"/>
      <c r="O55" s="461"/>
      <c r="X55" s="35"/>
    </row>
    <row r="56" spans="3:24" ht="15.75">
      <c r="C56" s="41"/>
      <c r="H56" s="34"/>
      <c r="I56" s="34"/>
      <c r="J56" s="39"/>
      <c r="K56" s="34"/>
      <c r="M56" s="24"/>
      <c r="N56" s="34"/>
      <c r="O56" s="34"/>
      <c r="X56" s="35"/>
    </row>
    <row r="57" spans="2:24" ht="15.75">
      <c r="B57" s="34"/>
      <c r="C57" s="41"/>
      <c r="H57" s="34"/>
      <c r="I57" s="34"/>
      <c r="J57" s="34"/>
      <c r="L57" s="35"/>
      <c r="M57" s="35"/>
      <c r="X57" s="35"/>
    </row>
    <row r="58" spans="2:24" ht="17.25" thickBot="1">
      <c r="B58" s="34"/>
      <c r="E58" s="36" t="s">
        <v>709</v>
      </c>
      <c r="F58" s="36"/>
      <c r="H58" s="41"/>
      <c r="I58" s="34"/>
      <c r="J58" s="34"/>
      <c r="L58" s="32" t="s">
        <v>710</v>
      </c>
      <c r="M58" s="32"/>
      <c r="N58" s="32"/>
      <c r="O58" s="34"/>
      <c r="P58" s="382"/>
      <c r="X58" s="35"/>
    </row>
    <row r="59" spans="2:15" ht="16.5" thickTop="1">
      <c r="B59" s="34"/>
      <c r="C59" s="37" t="s">
        <v>88</v>
      </c>
      <c r="D59" s="376" t="s">
        <v>182</v>
      </c>
      <c r="E59" s="377" t="s">
        <v>813</v>
      </c>
      <c r="F59" s="377" t="s">
        <v>814</v>
      </c>
      <c r="G59" s="372"/>
      <c r="I59" s="24"/>
      <c r="J59" s="453" t="s">
        <v>922</v>
      </c>
      <c r="K59" s="454"/>
      <c r="L59" s="454"/>
      <c r="M59" s="454"/>
      <c r="N59" s="454"/>
      <c r="O59" s="455"/>
    </row>
    <row r="60" spans="2:15" ht="16.5" customHeight="1">
      <c r="B60" s="34"/>
      <c r="C60" s="38"/>
      <c r="D60" s="379" t="s">
        <v>185</v>
      </c>
      <c r="E60" s="24" t="s">
        <v>816</v>
      </c>
      <c r="F60" s="24" t="s">
        <v>192</v>
      </c>
      <c r="G60" s="373"/>
      <c r="H60" s="24"/>
      <c r="J60" s="456"/>
      <c r="K60" s="457"/>
      <c r="L60" s="457"/>
      <c r="M60" s="457"/>
      <c r="N60" s="457"/>
      <c r="O60" s="458"/>
    </row>
    <row r="61" spans="2:15" ht="15.75">
      <c r="B61" s="39"/>
      <c r="C61" s="38"/>
      <c r="D61" s="379" t="s">
        <v>187</v>
      </c>
      <c r="E61" s="379" t="s">
        <v>186</v>
      </c>
      <c r="F61" s="379" t="s">
        <v>205</v>
      </c>
      <c r="G61" s="373"/>
      <c r="I61" s="34"/>
      <c r="J61" s="456"/>
      <c r="K61" s="457"/>
      <c r="L61" s="457"/>
      <c r="M61" s="457"/>
      <c r="N61" s="457"/>
      <c r="O61" s="458"/>
    </row>
    <row r="62" spans="2:20" ht="17.25" customHeight="1" thickBot="1">
      <c r="B62" s="34"/>
      <c r="C62" s="40"/>
      <c r="D62" s="380" t="s">
        <v>193</v>
      </c>
      <c r="E62" s="381" t="s">
        <v>99</v>
      </c>
      <c r="F62" s="381" t="s">
        <v>819</v>
      </c>
      <c r="G62" s="374"/>
      <c r="H62" s="34"/>
      <c r="I62" s="34"/>
      <c r="J62" s="456"/>
      <c r="K62" s="457"/>
      <c r="L62" s="457"/>
      <c r="M62" s="457"/>
      <c r="N62" s="457"/>
      <c r="O62" s="458"/>
      <c r="S62" s="35"/>
      <c r="T62" s="35"/>
    </row>
    <row r="63" spans="2:20" ht="16.5" thickTop="1">
      <c r="B63" s="34"/>
      <c r="G63" s="34"/>
      <c r="H63" s="34"/>
      <c r="I63" s="34"/>
      <c r="J63" s="456"/>
      <c r="K63" s="457"/>
      <c r="L63" s="457"/>
      <c r="M63" s="457"/>
      <c r="N63" s="457"/>
      <c r="O63" s="458"/>
      <c r="T63" s="35"/>
    </row>
    <row r="64" spans="2:20" ht="15.75">
      <c r="B64" s="34"/>
      <c r="G64" s="34"/>
      <c r="H64" s="34"/>
      <c r="I64" s="34"/>
      <c r="J64" s="456"/>
      <c r="K64" s="457"/>
      <c r="L64" s="457"/>
      <c r="M64" s="457"/>
      <c r="N64" s="457"/>
      <c r="O64" s="458"/>
      <c r="S64" s="35"/>
      <c r="T64" s="35"/>
    </row>
    <row r="65" spans="2:20" ht="15.75">
      <c r="B65" s="453" t="s">
        <v>922</v>
      </c>
      <c r="C65" s="454"/>
      <c r="D65" s="454"/>
      <c r="E65" s="454"/>
      <c r="F65" s="454"/>
      <c r="G65" s="455"/>
      <c r="H65" s="34"/>
      <c r="I65" s="34"/>
      <c r="J65" s="456"/>
      <c r="K65" s="457"/>
      <c r="L65" s="457"/>
      <c r="M65" s="457"/>
      <c r="N65" s="457"/>
      <c r="O65" s="458"/>
      <c r="S65" s="35"/>
      <c r="T65" s="35"/>
    </row>
    <row r="66" spans="2:15" ht="15.75">
      <c r="B66" s="456"/>
      <c r="C66" s="457"/>
      <c r="D66" s="457"/>
      <c r="E66" s="457"/>
      <c r="F66" s="457"/>
      <c r="G66" s="458"/>
      <c r="I66" s="34"/>
      <c r="J66" s="456"/>
      <c r="K66" s="457"/>
      <c r="L66" s="457"/>
      <c r="M66" s="457"/>
      <c r="N66" s="457"/>
      <c r="O66" s="458"/>
    </row>
    <row r="67" spans="2:22" ht="15.75">
      <c r="B67" s="456"/>
      <c r="C67" s="457"/>
      <c r="D67" s="457"/>
      <c r="E67" s="457"/>
      <c r="F67" s="457"/>
      <c r="G67" s="458"/>
      <c r="I67" s="34"/>
      <c r="J67" s="456"/>
      <c r="K67" s="457"/>
      <c r="L67" s="457"/>
      <c r="M67" s="457"/>
      <c r="N67" s="457"/>
      <c r="O67" s="458"/>
      <c r="V67" s="35"/>
    </row>
    <row r="68" spans="2:22" ht="16.5" customHeight="1">
      <c r="B68" s="456"/>
      <c r="C68" s="457"/>
      <c r="D68" s="457"/>
      <c r="E68" s="457"/>
      <c r="F68" s="457"/>
      <c r="G68" s="458"/>
      <c r="I68" s="34"/>
      <c r="J68" s="456"/>
      <c r="K68" s="457"/>
      <c r="L68" s="457"/>
      <c r="M68" s="457"/>
      <c r="N68" s="457"/>
      <c r="O68" s="458"/>
      <c r="V68" s="35"/>
    </row>
    <row r="69" spans="2:22" ht="15.75">
      <c r="B69" s="456"/>
      <c r="C69" s="457"/>
      <c r="D69" s="457"/>
      <c r="E69" s="457"/>
      <c r="F69" s="457"/>
      <c r="G69" s="458"/>
      <c r="I69" s="34"/>
      <c r="J69" s="456"/>
      <c r="K69" s="457"/>
      <c r="L69" s="457"/>
      <c r="M69" s="457"/>
      <c r="N69" s="457"/>
      <c r="O69" s="458"/>
      <c r="V69" s="35"/>
    </row>
    <row r="70" spans="2:22" ht="17.25" customHeight="1">
      <c r="B70" s="456"/>
      <c r="C70" s="457"/>
      <c r="D70" s="457"/>
      <c r="E70" s="457"/>
      <c r="F70" s="457"/>
      <c r="G70" s="458"/>
      <c r="I70" s="34"/>
      <c r="J70" s="456"/>
      <c r="K70" s="457"/>
      <c r="L70" s="457"/>
      <c r="M70" s="457"/>
      <c r="N70" s="457"/>
      <c r="O70" s="458"/>
      <c r="R70" s="35"/>
      <c r="V70" s="35"/>
    </row>
    <row r="71" spans="2:18" ht="15.75">
      <c r="B71" s="456"/>
      <c r="C71" s="457"/>
      <c r="D71" s="457"/>
      <c r="E71" s="457"/>
      <c r="F71" s="457"/>
      <c r="G71" s="458"/>
      <c r="I71" s="34"/>
      <c r="J71" s="456"/>
      <c r="K71" s="457"/>
      <c r="L71" s="457"/>
      <c r="M71" s="457"/>
      <c r="N71" s="457"/>
      <c r="O71" s="458"/>
      <c r="R71" s="35"/>
    </row>
    <row r="72" spans="2:18" ht="15.75">
      <c r="B72" s="459"/>
      <c r="C72" s="460"/>
      <c r="D72" s="460"/>
      <c r="E72" s="460"/>
      <c r="F72" s="460"/>
      <c r="G72" s="461"/>
      <c r="I72" s="34"/>
      <c r="J72" s="459"/>
      <c r="K72" s="460"/>
      <c r="L72" s="460"/>
      <c r="M72" s="460"/>
      <c r="N72" s="460"/>
      <c r="O72" s="461"/>
      <c r="R72" s="35"/>
    </row>
    <row r="73" spans="2:13" ht="15.75" customHeight="1">
      <c r="B73" s="34"/>
      <c r="C73" s="41"/>
      <c r="H73" s="34"/>
      <c r="I73" s="34"/>
      <c r="J73" s="34"/>
      <c r="L73" s="35"/>
      <c r="M73" s="35"/>
    </row>
    <row r="74" spans="2:13" ht="16.5" customHeight="1">
      <c r="B74" s="34"/>
      <c r="C74" s="41"/>
      <c r="H74" s="34"/>
      <c r="I74" s="34"/>
      <c r="L74" s="35"/>
      <c r="M74" s="35"/>
    </row>
    <row r="75" spans="2:16" ht="16.5" customHeight="1" thickBot="1">
      <c r="B75" s="34"/>
      <c r="E75" s="36" t="s">
        <v>711</v>
      </c>
      <c r="F75" s="36"/>
      <c r="H75" s="34"/>
      <c r="J75" s="34"/>
      <c r="L75" s="32" t="s">
        <v>712</v>
      </c>
      <c r="M75" s="32"/>
      <c r="N75" s="32"/>
      <c r="P75" s="382"/>
    </row>
    <row r="76" spans="2:24" ht="16.5" thickTop="1">
      <c r="B76" s="34"/>
      <c r="C76" s="37" t="s">
        <v>88</v>
      </c>
      <c r="D76" s="376" t="s">
        <v>182</v>
      </c>
      <c r="E76" s="377" t="s">
        <v>813</v>
      </c>
      <c r="F76" s="377" t="s">
        <v>814</v>
      </c>
      <c r="G76" s="372"/>
      <c r="H76" s="34"/>
      <c r="J76" s="453" t="s">
        <v>922</v>
      </c>
      <c r="K76" s="454"/>
      <c r="L76" s="454"/>
      <c r="M76" s="454"/>
      <c r="N76" s="454"/>
      <c r="O76" s="455"/>
      <c r="X76" s="35"/>
    </row>
    <row r="77" spans="2:24" ht="17.25" customHeight="1">
      <c r="B77" s="34"/>
      <c r="C77" s="38"/>
      <c r="D77" s="379" t="s">
        <v>185</v>
      </c>
      <c r="E77" s="24" t="s">
        <v>816</v>
      </c>
      <c r="F77" s="24" t="s">
        <v>192</v>
      </c>
      <c r="G77" s="373"/>
      <c r="H77" s="34"/>
      <c r="J77" s="456"/>
      <c r="K77" s="457"/>
      <c r="L77" s="457"/>
      <c r="M77" s="457"/>
      <c r="N77" s="457"/>
      <c r="O77" s="458"/>
      <c r="X77" s="35"/>
    </row>
    <row r="78" spans="2:18" ht="15.75">
      <c r="B78" s="39"/>
      <c r="C78" s="38"/>
      <c r="D78" s="379" t="s">
        <v>187</v>
      </c>
      <c r="E78" s="379" t="s">
        <v>186</v>
      </c>
      <c r="F78" s="379" t="s">
        <v>205</v>
      </c>
      <c r="G78" s="373"/>
      <c r="H78" s="34"/>
      <c r="J78" s="456"/>
      <c r="K78" s="457"/>
      <c r="L78" s="457"/>
      <c r="M78" s="457"/>
      <c r="N78" s="457"/>
      <c r="O78" s="458"/>
      <c r="Q78" s="35"/>
      <c r="R78" s="35"/>
    </row>
    <row r="79" spans="2:18" ht="16.5" thickBot="1">
      <c r="B79" s="34"/>
      <c r="C79" s="40"/>
      <c r="D79" s="380" t="s">
        <v>193</v>
      </c>
      <c r="E79" s="381" t="s">
        <v>99</v>
      </c>
      <c r="F79" s="381" t="s">
        <v>819</v>
      </c>
      <c r="G79" s="374"/>
      <c r="H79" s="34"/>
      <c r="J79" s="456"/>
      <c r="K79" s="457"/>
      <c r="L79" s="457"/>
      <c r="M79" s="457"/>
      <c r="N79" s="457"/>
      <c r="O79" s="458"/>
      <c r="Q79" s="35"/>
      <c r="R79" s="35"/>
    </row>
    <row r="80" spans="2:18" ht="16.5" thickTop="1">
      <c r="B80" s="34"/>
      <c r="G80" s="34"/>
      <c r="H80" s="34"/>
      <c r="J80" s="456"/>
      <c r="K80" s="457"/>
      <c r="L80" s="457"/>
      <c r="M80" s="457"/>
      <c r="N80" s="457"/>
      <c r="O80" s="458"/>
      <c r="Q80" s="35"/>
      <c r="R80" s="35"/>
    </row>
    <row r="81" spans="2:18" ht="15.75">
      <c r="B81" s="34"/>
      <c r="G81" s="34"/>
      <c r="H81" s="34"/>
      <c r="J81" s="456"/>
      <c r="K81" s="457"/>
      <c r="L81" s="457"/>
      <c r="M81" s="457"/>
      <c r="N81" s="457"/>
      <c r="O81" s="458"/>
      <c r="Q81" s="35"/>
      <c r="R81" s="35"/>
    </row>
    <row r="82" spans="2:15" ht="15.75">
      <c r="B82" s="453" t="s">
        <v>922</v>
      </c>
      <c r="C82" s="454"/>
      <c r="D82" s="454"/>
      <c r="E82" s="454"/>
      <c r="F82" s="454"/>
      <c r="G82" s="455"/>
      <c r="H82" s="34"/>
      <c r="I82" s="34"/>
      <c r="J82" s="456"/>
      <c r="K82" s="457"/>
      <c r="L82" s="457"/>
      <c r="M82" s="457"/>
      <c r="N82" s="457"/>
      <c r="O82" s="458"/>
    </row>
    <row r="83" spans="2:15" ht="16.5" customHeight="1">
      <c r="B83" s="456"/>
      <c r="C83" s="457"/>
      <c r="D83" s="457"/>
      <c r="E83" s="457"/>
      <c r="F83" s="457"/>
      <c r="G83" s="458"/>
      <c r="H83" s="34"/>
      <c r="I83" s="34"/>
      <c r="J83" s="456"/>
      <c r="K83" s="457"/>
      <c r="L83" s="457"/>
      <c r="M83" s="457"/>
      <c r="N83" s="457"/>
      <c r="O83" s="458"/>
    </row>
    <row r="84" spans="2:18" ht="15.75">
      <c r="B84" s="456"/>
      <c r="C84" s="457"/>
      <c r="D84" s="457"/>
      <c r="E84" s="457"/>
      <c r="F84" s="457"/>
      <c r="G84" s="458"/>
      <c r="H84" s="34"/>
      <c r="I84" s="34"/>
      <c r="J84" s="456"/>
      <c r="K84" s="457"/>
      <c r="L84" s="457"/>
      <c r="M84" s="457"/>
      <c r="N84" s="457"/>
      <c r="O84" s="458"/>
      <c r="Q84" s="35"/>
      <c r="R84" s="35"/>
    </row>
    <row r="85" spans="2:15" ht="17.25" customHeight="1">
      <c r="B85" s="456"/>
      <c r="C85" s="457"/>
      <c r="D85" s="457"/>
      <c r="E85" s="457"/>
      <c r="F85" s="457"/>
      <c r="G85" s="458"/>
      <c r="H85" s="34"/>
      <c r="I85" s="34"/>
      <c r="J85" s="456"/>
      <c r="K85" s="457"/>
      <c r="L85" s="457"/>
      <c r="M85" s="457"/>
      <c r="N85" s="457"/>
      <c r="O85" s="458"/>
    </row>
    <row r="86" spans="2:18" ht="15.75">
      <c r="B86" s="456"/>
      <c r="C86" s="457"/>
      <c r="D86" s="457"/>
      <c r="E86" s="457"/>
      <c r="F86" s="457"/>
      <c r="G86" s="458"/>
      <c r="H86" s="34"/>
      <c r="I86" s="34"/>
      <c r="J86" s="456"/>
      <c r="K86" s="457"/>
      <c r="L86" s="457"/>
      <c r="M86" s="457"/>
      <c r="N86" s="457"/>
      <c r="O86" s="458"/>
      <c r="Q86" s="35"/>
      <c r="R86" s="35"/>
    </row>
    <row r="87" spans="2:18" ht="15.75">
      <c r="B87" s="456"/>
      <c r="C87" s="457"/>
      <c r="D87" s="457"/>
      <c r="E87" s="457"/>
      <c r="F87" s="457"/>
      <c r="G87" s="458"/>
      <c r="H87" s="34"/>
      <c r="I87" s="34"/>
      <c r="J87" s="456"/>
      <c r="K87" s="457"/>
      <c r="L87" s="457"/>
      <c r="M87" s="457"/>
      <c r="N87" s="457"/>
      <c r="O87" s="458"/>
      <c r="Q87" s="35"/>
      <c r="R87" s="35"/>
    </row>
    <row r="88" spans="2:15" ht="15.75">
      <c r="B88" s="456"/>
      <c r="C88" s="457"/>
      <c r="D88" s="457"/>
      <c r="E88" s="457"/>
      <c r="F88" s="457"/>
      <c r="G88" s="458"/>
      <c r="I88" s="34"/>
      <c r="J88" s="456"/>
      <c r="K88" s="457"/>
      <c r="L88" s="457"/>
      <c r="M88" s="457"/>
      <c r="N88" s="457"/>
      <c r="O88" s="458"/>
    </row>
    <row r="89" spans="2:24" ht="15.75">
      <c r="B89" s="459"/>
      <c r="C89" s="460"/>
      <c r="D89" s="460"/>
      <c r="E89" s="460"/>
      <c r="F89" s="460"/>
      <c r="G89" s="461"/>
      <c r="H89" s="34"/>
      <c r="I89" s="34"/>
      <c r="J89" s="459"/>
      <c r="K89" s="460"/>
      <c r="L89" s="460"/>
      <c r="M89" s="460"/>
      <c r="N89" s="460"/>
      <c r="O89" s="461"/>
      <c r="X89" s="35"/>
    </row>
    <row r="90" spans="2:24" ht="15.75">
      <c r="B90" s="39"/>
      <c r="G90" s="34"/>
      <c r="H90" s="34"/>
      <c r="I90" s="34"/>
      <c r="M90" s="35"/>
      <c r="X90" s="35"/>
    </row>
    <row r="91" spans="2:24" ht="15.75">
      <c r="B91" s="39"/>
      <c r="G91" s="34"/>
      <c r="H91" s="34"/>
      <c r="I91" s="34"/>
      <c r="M91" s="35"/>
      <c r="X91" s="35"/>
    </row>
    <row r="92" spans="2:16" ht="16.5" customHeight="1" thickBot="1">
      <c r="B92" s="34"/>
      <c r="E92" s="36" t="s">
        <v>713</v>
      </c>
      <c r="F92" s="36"/>
      <c r="H92" s="34"/>
      <c r="J92" s="34"/>
      <c r="L92" s="32" t="s">
        <v>714</v>
      </c>
      <c r="M92" s="32"/>
      <c r="N92" s="32"/>
      <c r="P92" s="382"/>
    </row>
    <row r="93" spans="2:24" ht="16.5" thickTop="1">
      <c r="B93" s="34"/>
      <c r="C93" s="37" t="s">
        <v>88</v>
      </c>
      <c r="D93" s="376" t="s">
        <v>182</v>
      </c>
      <c r="E93" s="377" t="s">
        <v>813</v>
      </c>
      <c r="F93" s="377" t="s">
        <v>814</v>
      </c>
      <c r="G93" s="372"/>
      <c r="H93" s="34"/>
      <c r="J93" s="422" t="s">
        <v>183</v>
      </c>
      <c r="K93" s="422" t="s">
        <v>184</v>
      </c>
      <c r="L93" s="451" t="s">
        <v>815</v>
      </c>
      <c r="M93" s="451"/>
      <c r="N93" s="451"/>
      <c r="O93" s="451"/>
      <c r="X93" s="35"/>
    </row>
    <row r="94" spans="2:24" ht="17.25" customHeight="1">
      <c r="B94" s="34"/>
      <c r="C94" s="38"/>
      <c r="D94" s="379" t="s">
        <v>185</v>
      </c>
      <c r="E94" s="24" t="s">
        <v>816</v>
      </c>
      <c r="F94" s="24" t="s">
        <v>192</v>
      </c>
      <c r="G94" s="373"/>
      <c r="H94" s="34"/>
      <c r="J94" s="421" t="s">
        <v>817</v>
      </c>
      <c r="K94" s="421" t="s">
        <v>818</v>
      </c>
      <c r="L94" s="422" t="s">
        <v>108</v>
      </c>
      <c r="M94" s="422" t="s">
        <v>114</v>
      </c>
      <c r="N94" s="422"/>
      <c r="O94" s="422"/>
      <c r="X94" s="35"/>
    </row>
    <row r="95" spans="2:18" ht="15.75">
      <c r="B95" s="39"/>
      <c r="C95" s="38"/>
      <c r="D95" s="379" t="s">
        <v>187</v>
      </c>
      <c r="E95" s="379" t="s">
        <v>186</v>
      </c>
      <c r="F95" s="379" t="s">
        <v>205</v>
      </c>
      <c r="G95" s="373"/>
      <c r="H95" s="34"/>
      <c r="J95" s="408">
        <v>0.375</v>
      </c>
      <c r="K95" s="422">
        <v>1</v>
      </c>
      <c r="L95" s="422" t="s">
        <v>738</v>
      </c>
      <c r="M95" s="422" t="s">
        <v>743</v>
      </c>
      <c r="N95" s="410"/>
      <c r="O95" s="409"/>
      <c r="Q95" s="35"/>
      <c r="R95" s="35"/>
    </row>
    <row r="96" spans="2:18" ht="16.5" thickBot="1">
      <c r="B96" s="34"/>
      <c r="C96" s="40"/>
      <c r="D96" s="380" t="s">
        <v>193</v>
      </c>
      <c r="E96" s="381" t="s">
        <v>99</v>
      </c>
      <c r="F96" s="381" t="s">
        <v>819</v>
      </c>
      <c r="G96" s="374"/>
      <c r="H96" s="34"/>
      <c r="J96" s="408">
        <v>0.3888888888888889</v>
      </c>
      <c r="K96" s="422">
        <v>2</v>
      </c>
      <c r="L96" s="422" t="s">
        <v>739</v>
      </c>
      <c r="M96" s="422" t="s">
        <v>744</v>
      </c>
      <c r="N96" s="409"/>
      <c r="O96" s="409"/>
      <c r="Q96" s="35"/>
      <c r="R96" s="35"/>
    </row>
    <row r="97" spans="2:18" ht="16.5" thickTop="1">
      <c r="B97" s="34"/>
      <c r="G97" s="34"/>
      <c r="H97" s="34"/>
      <c r="J97" s="408">
        <v>0.402777777777778</v>
      </c>
      <c r="K97" s="422">
        <v>3</v>
      </c>
      <c r="L97" s="422" t="s">
        <v>740</v>
      </c>
      <c r="M97" s="422" t="s">
        <v>745</v>
      </c>
      <c r="N97" s="409"/>
      <c r="O97" s="409"/>
      <c r="Q97" s="35"/>
      <c r="R97" s="35"/>
    </row>
    <row r="98" spans="2:18" ht="15.75">
      <c r="B98" s="34"/>
      <c r="G98" s="34"/>
      <c r="H98" s="34"/>
      <c r="J98" s="408">
        <v>0.416666666666667</v>
      </c>
      <c r="K98" s="422">
        <v>4</v>
      </c>
      <c r="L98" s="422" t="s">
        <v>741</v>
      </c>
      <c r="M98" s="422" t="s">
        <v>746</v>
      </c>
      <c r="N98" s="410"/>
      <c r="O98" s="409"/>
      <c r="Q98" s="35"/>
      <c r="R98" s="35"/>
    </row>
    <row r="99" spans="2:15" ht="15.75">
      <c r="B99" s="422" t="s">
        <v>183</v>
      </c>
      <c r="C99" s="422" t="s">
        <v>184</v>
      </c>
      <c r="D99" s="451" t="s">
        <v>815</v>
      </c>
      <c r="E99" s="451"/>
      <c r="F99" s="451"/>
      <c r="G99" s="451"/>
      <c r="H99" s="34"/>
      <c r="I99" s="34"/>
      <c r="J99" s="408"/>
      <c r="K99" s="422"/>
      <c r="L99" s="422"/>
      <c r="M99" s="422"/>
      <c r="N99" s="409"/>
      <c r="O99" s="409"/>
    </row>
    <row r="100" spans="2:15" ht="16.5" customHeight="1">
      <c r="B100" s="421" t="s">
        <v>817</v>
      </c>
      <c r="C100" s="421" t="s">
        <v>818</v>
      </c>
      <c r="D100" s="422" t="s">
        <v>108</v>
      </c>
      <c r="E100" s="422" t="s">
        <v>114</v>
      </c>
      <c r="F100" s="422"/>
      <c r="G100" s="422"/>
      <c r="H100" s="34"/>
      <c r="I100" s="34"/>
      <c r="J100" s="452" t="s">
        <v>188</v>
      </c>
      <c r="K100" s="452"/>
      <c r="L100" s="452"/>
      <c r="M100" s="452"/>
      <c r="N100" s="452"/>
      <c r="O100" s="452"/>
    </row>
    <row r="101" spans="2:18" ht="15.75">
      <c r="B101" s="408">
        <v>0.5833333333333334</v>
      </c>
      <c r="C101" s="422">
        <v>1</v>
      </c>
      <c r="D101" s="422" t="s">
        <v>956</v>
      </c>
      <c r="E101" s="422" t="s">
        <v>799</v>
      </c>
      <c r="F101" s="422"/>
      <c r="G101" s="409"/>
      <c r="H101" s="34"/>
      <c r="I101" s="34"/>
      <c r="J101" s="408">
        <v>0.5625</v>
      </c>
      <c r="K101" s="422">
        <v>5</v>
      </c>
      <c r="L101" s="422" t="s">
        <v>748</v>
      </c>
      <c r="M101" s="422" t="s">
        <v>753</v>
      </c>
      <c r="N101" s="409"/>
      <c r="O101" s="409"/>
      <c r="Q101" s="35"/>
      <c r="R101" s="35"/>
    </row>
    <row r="102" spans="2:15" ht="17.25" customHeight="1">
      <c r="B102" s="408">
        <v>0.5972222222222222</v>
      </c>
      <c r="C102" s="422">
        <v>2</v>
      </c>
      <c r="D102" s="422" t="s">
        <v>805</v>
      </c>
      <c r="E102" s="422" t="s">
        <v>800</v>
      </c>
      <c r="F102" s="422"/>
      <c r="G102" s="409"/>
      <c r="H102" s="34"/>
      <c r="I102" s="34"/>
      <c r="J102" s="408">
        <v>0.576388888888889</v>
      </c>
      <c r="K102" s="422">
        <v>6</v>
      </c>
      <c r="L102" s="422" t="s">
        <v>749</v>
      </c>
      <c r="M102" s="422" t="s">
        <v>754</v>
      </c>
      <c r="N102" s="409"/>
      <c r="O102" s="409"/>
    </row>
    <row r="103" spans="2:18" ht="15.75">
      <c r="B103" s="408">
        <v>0.611111111111111</v>
      </c>
      <c r="C103" s="422">
        <v>3</v>
      </c>
      <c r="D103" s="422" t="s">
        <v>806</v>
      </c>
      <c r="E103" s="422" t="s">
        <v>801</v>
      </c>
      <c r="F103" s="422"/>
      <c r="G103" s="422"/>
      <c r="H103" s="34"/>
      <c r="I103" s="34"/>
      <c r="J103" s="408">
        <v>0.5902777777777778</v>
      </c>
      <c r="K103" s="422">
        <v>7</v>
      </c>
      <c r="L103" s="422" t="s">
        <v>750</v>
      </c>
      <c r="M103" s="422" t="s">
        <v>755</v>
      </c>
      <c r="N103" s="409"/>
      <c r="O103" s="409"/>
      <c r="Q103" s="35"/>
      <c r="R103" s="35"/>
    </row>
    <row r="104" spans="2:18" ht="15.75">
      <c r="B104" s="408">
        <v>0.625</v>
      </c>
      <c r="C104" s="422">
        <v>4</v>
      </c>
      <c r="D104" s="422" t="s">
        <v>807</v>
      </c>
      <c r="E104" s="422" t="s">
        <v>802</v>
      </c>
      <c r="F104" s="422"/>
      <c r="G104" s="422"/>
      <c r="H104" s="34"/>
      <c r="I104" s="34"/>
      <c r="J104" s="408">
        <v>0.6041666666666666</v>
      </c>
      <c r="K104" s="422">
        <v>8</v>
      </c>
      <c r="L104" s="422" t="s">
        <v>751</v>
      </c>
      <c r="M104" s="422" t="s">
        <v>756</v>
      </c>
      <c r="N104" s="422"/>
      <c r="O104" s="422"/>
      <c r="Q104" s="35"/>
      <c r="R104" s="35"/>
    </row>
    <row r="105" spans="2:15" ht="15.75">
      <c r="B105" s="408">
        <v>0.638888888888889</v>
      </c>
      <c r="C105" s="422">
        <v>5</v>
      </c>
      <c r="D105" s="422" t="s">
        <v>808</v>
      </c>
      <c r="E105" s="422" t="s">
        <v>803</v>
      </c>
      <c r="F105" s="422"/>
      <c r="G105" s="422"/>
      <c r="I105" s="34"/>
      <c r="J105" s="410"/>
      <c r="K105" s="410"/>
      <c r="L105" s="422"/>
      <c r="M105" s="422"/>
      <c r="N105" s="410"/>
      <c r="O105" s="410"/>
    </row>
    <row r="106" spans="2:24" ht="15.75">
      <c r="B106" s="408"/>
      <c r="C106" s="422"/>
      <c r="D106" s="422"/>
      <c r="E106" s="422"/>
      <c r="F106" s="422"/>
      <c r="G106" s="422"/>
      <c r="H106" s="34"/>
      <c r="I106" s="34"/>
      <c r="J106" s="410"/>
      <c r="K106" s="410"/>
      <c r="L106" s="422"/>
      <c r="M106" s="410"/>
      <c r="N106" s="410"/>
      <c r="O106" s="410"/>
      <c r="X106" s="35"/>
    </row>
    <row r="107" spans="3:24" ht="15.75">
      <c r="C107" s="41"/>
      <c r="H107" s="34"/>
      <c r="I107" s="34"/>
      <c r="J107" s="39"/>
      <c r="K107" s="34"/>
      <c r="M107" s="24"/>
      <c r="N107" s="34"/>
      <c r="O107" s="34"/>
      <c r="X107" s="35"/>
    </row>
    <row r="108" spans="2:24" ht="15.75">
      <c r="B108" s="34"/>
      <c r="C108" s="41"/>
      <c r="H108" s="34"/>
      <c r="I108" s="34"/>
      <c r="J108" s="34"/>
      <c r="L108" s="35"/>
      <c r="M108" s="35"/>
      <c r="X108" s="35"/>
    </row>
    <row r="109" spans="2:24" ht="17.25" thickBot="1">
      <c r="B109" s="34"/>
      <c r="E109" s="36" t="s">
        <v>957</v>
      </c>
      <c r="F109" s="36"/>
      <c r="H109" s="41"/>
      <c r="I109" s="34"/>
      <c r="J109" s="34"/>
      <c r="L109" s="32" t="s">
        <v>958</v>
      </c>
      <c r="M109" s="32"/>
      <c r="N109" s="32"/>
      <c r="O109" s="34"/>
      <c r="P109" s="382"/>
      <c r="X109" s="35"/>
    </row>
    <row r="110" spans="2:15" ht="16.5" customHeight="1" thickTop="1">
      <c r="B110" s="34"/>
      <c r="C110" s="37" t="s">
        <v>88</v>
      </c>
      <c r="D110" s="376" t="s">
        <v>182</v>
      </c>
      <c r="E110" s="377" t="s">
        <v>959</v>
      </c>
      <c r="F110" s="377" t="s">
        <v>814</v>
      </c>
      <c r="G110" s="372"/>
      <c r="I110" s="24"/>
      <c r="J110" s="453" t="s">
        <v>929</v>
      </c>
      <c r="K110" s="454"/>
      <c r="L110" s="454"/>
      <c r="M110" s="454"/>
      <c r="N110" s="454"/>
      <c r="O110" s="455"/>
    </row>
    <row r="111" spans="2:15" ht="16.5" customHeight="1">
      <c r="B111" s="34"/>
      <c r="C111" s="38"/>
      <c r="D111" s="379" t="s">
        <v>185</v>
      </c>
      <c r="E111" s="24" t="s">
        <v>816</v>
      </c>
      <c r="F111" s="24" t="s">
        <v>192</v>
      </c>
      <c r="G111" s="373"/>
      <c r="H111" s="24"/>
      <c r="J111" s="456"/>
      <c r="K111" s="457"/>
      <c r="L111" s="457"/>
      <c r="M111" s="457"/>
      <c r="N111" s="457"/>
      <c r="O111" s="458"/>
    </row>
    <row r="112" spans="2:15" ht="15.75" customHeight="1">
      <c r="B112" s="39"/>
      <c r="C112" s="38"/>
      <c r="D112" s="379" t="s">
        <v>187</v>
      </c>
      <c r="E112" s="379" t="s">
        <v>186</v>
      </c>
      <c r="F112" s="379" t="s">
        <v>205</v>
      </c>
      <c r="G112" s="373"/>
      <c r="I112" s="34"/>
      <c r="J112" s="456"/>
      <c r="K112" s="457"/>
      <c r="L112" s="457"/>
      <c r="M112" s="457"/>
      <c r="N112" s="457"/>
      <c r="O112" s="458"/>
    </row>
    <row r="113" spans="2:20" ht="17.25" customHeight="1" thickBot="1">
      <c r="B113" s="34"/>
      <c r="C113" s="40"/>
      <c r="D113" s="380" t="s">
        <v>193</v>
      </c>
      <c r="E113" s="381" t="s">
        <v>99</v>
      </c>
      <c r="F113" s="381" t="s">
        <v>819</v>
      </c>
      <c r="G113" s="374"/>
      <c r="H113" s="34"/>
      <c r="I113" s="34"/>
      <c r="J113" s="456"/>
      <c r="K113" s="457"/>
      <c r="L113" s="457"/>
      <c r="M113" s="457"/>
      <c r="N113" s="457"/>
      <c r="O113" s="458"/>
      <c r="S113" s="35"/>
      <c r="T113" s="35"/>
    </row>
    <row r="114" spans="2:20" ht="16.5" customHeight="1" thickTop="1">
      <c r="B114" s="34"/>
      <c r="G114" s="34"/>
      <c r="H114" s="34"/>
      <c r="I114" s="34"/>
      <c r="J114" s="456"/>
      <c r="K114" s="457"/>
      <c r="L114" s="457"/>
      <c r="M114" s="457"/>
      <c r="N114" s="457"/>
      <c r="O114" s="458"/>
      <c r="T114" s="35"/>
    </row>
    <row r="115" spans="2:20" ht="15.75" customHeight="1">
      <c r="B115" s="34"/>
      <c r="G115" s="34"/>
      <c r="H115" s="34"/>
      <c r="I115" s="34"/>
      <c r="J115" s="456"/>
      <c r="K115" s="457"/>
      <c r="L115" s="457"/>
      <c r="M115" s="457"/>
      <c r="N115" s="457"/>
      <c r="O115" s="458"/>
      <c r="S115" s="35"/>
      <c r="T115" s="35"/>
    </row>
    <row r="116" spans="2:20" ht="15.75" customHeight="1">
      <c r="B116" s="453" t="s">
        <v>929</v>
      </c>
      <c r="C116" s="454"/>
      <c r="D116" s="454"/>
      <c r="E116" s="454"/>
      <c r="F116" s="454"/>
      <c r="G116" s="455"/>
      <c r="H116" s="34"/>
      <c r="I116" s="34"/>
      <c r="J116" s="456"/>
      <c r="K116" s="457"/>
      <c r="L116" s="457"/>
      <c r="M116" s="457"/>
      <c r="N116" s="457"/>
      <c r="O116" s="458"/>
      <c r="S116" s="35"/>
      <c r="T116" s="35"/>
    </row>
    <row r="117" spans="2:15" ht="15.75" customHeight="1">
      <c r="B117" s="456"/>
      <c r="C117" s="457"/>
      <c r="D117" s="457"/>
      <c r="E117" s="457"/>
      <c r="F117" s="457"/>
      <c r="G117" s="458"/>
      <c r="I117" s="34"/>
      <c r="J117" s="456"/>
      <c r="K117" s="457"/>
      <c r="L117" s="457"/>
      <c r="M117" s="457"/>
      <c r="N117" s="457"/>
      <c r="O117" s="458"/>
    </row>
    <row r="118" spans="2:22" ht="15.75" customHeight="1">
      <c r="B118" s="456"/>
      <c r="C118" s="457"/>
      <c r="D118" s="457"/>
      <c r="E118" s="457"/>
      <c r="F118" s="457"/>
      <c r="G118" s="458"/>
      <c r="I118" s="34"/>
      <c r="J118" s="456"/>
      <c r="K118" s="457"/>
      <c r="L118" s="457"/>
      <c r="M118" s="457"/>
      <c r="N118" s="457"/>
      <c r="O118" s="458"/>
      <c r="V118" s="35"/>
    </row>
    <row r="119" spans="2:22" ht="16.5" customHeight="1">
      <c r="B119" s="456"/>
      <c r="C119" s="457"/>
      <c r="D119" s="457"/>
      <c r="E119" s="457"/>
      <c r="F119" s="457"/>
      <c r="G119" s="458"/>
      <c r="I119" s="34"/>
      <c r="J119" s="456"/>
      <c r="K119" s="457"/>
      <c r="L119" s="457"/>
      <c r="M119" s="457"/>
      <c r="N119" s="457"/>
      <c r="O119" s="458"/>
      <c r="V119" s="35"/>
    </row>
    <row r="120" spans="2:22" ht="15.75" customHeight="1">
      <c r="B120" s="456"/>
      <c r="C120" s="457"/>
      <c r="D120" s="457"/>
      <c r="E120" s="457"/>
      <c r="F120" s="457"/>
      <c r="G120" s="458"/>
      <c r="I120" s="34"/>
      <c r="J120" s="456"/>
      <c r="K120" s="457"/>
      <c r="L120" s="457"/>
      <c r="M120" s="457"/>
      <c r="N120" s="457"/>
      <c r="O120" s="458"/>
      <c r="V120" s="35"/>
    </row>
    <row r="121" spans="2:22" ht="17.25" customHeight="1">
      <c r="B121" s="456"/>
      <c r="C121" s="457"/>
      <c r="D121" s="457"/>
      <c r="E121" s="457"/>
      <c r="F121" s="457"/>
      <c r="G121" s="458"/>
      <c r="I121" s="34"/>
      <c r="J121" s="456"/>
      <c r="K121" s="457"/>
      <c r="L121" s="457"/>
      <c r="M121" s="457"/>
      <c r="N121" s="457"/>
      <c r="O121" s="458"/>
      <c r="R121" s="35"/>
      <c r="V121" s="35"/>
    </row>
    <row r="122" spans="2:18" ht="15.75" customHeight="1">
      <c r="B122" s="456"/>
      <c r="C122" s="457"/>
      <c r="D122" s="457"/>
      <c r="E122" s="457"/>
      <c r="F122" s="457"/>
      <c r="G122" s="458"/>
      <c r="I122" s="34"/>
      <c r="J122" s="456"/>
      <c r="K122" s="457"/>
      <c r="L122" s="457"/>
      <c r="M122" s="457"/>
      <c r="N122" s="457"/>
      <c r="O122" s="458"/>
      <c r="R122" s="35"/>
    </row>
    <row r="123" spans="2:18" ht="15.75" customHeight="1">
      <c r="B123" s="459"/>
      <c r="C123" s="460"/>
      <c r="D123" s="460"/>
      <c r="E123" s="460"/>
      <c r="F123" s="460"/>
      <c r="G123" s="461"/>
      <c r="I123" s="34"/>
      <c r="J123" s="459"/>
      <c r="K123" s="460"/>
      <c r="L123" s="460"/>
      <c r="M123" s="460"/>
      <c r="N123" s="460"/>
      <c r="O123" s="461"/>
      <c r="R123" s="35"/>
    </row>
    <row r="124" spans="3:18" ht="15.75">
      <c r="C124" s="41"/>
      <c r="I124" s="34"/>
      <c r="L124" s="35"/>
      <c r="M124" s="35"/>
      <c r="R124" s="35"/>
    </row>
    <row r="125" spans="3:18" ht="15.75">
      <c r="C125" s="41"/>
      <c r="H125" s="34"/>
      <c r="I125" s="34"/>
      <c r="L125" s="35"/>
      <c r="M125" s="35"/>
      <c r="R125" s="35"/>
    </row>
    <row r="126" spans="2:18" ht="17.25" thickBot="1">
      <c r="B126" s="34"/>
      <c r="E126" s="36" t="s">
        <v>925</v>
      </c>
      <c r="F126" s="36"/>
      <c r="G126" s="34"/>
      <c r="H126" s="41"/>
      <c r="I126" s="34"/>
      <c r="J126" s="34"/>
      <c r="L126" s="32" t="s">
        <v>926</v>
      </c>
      <c r="M126" s="32"/>
      <c r="N126" s="32"/>
      <c r="O126" s="34"/>
      <c r="R126" s="35"/>
    </row>
    <row r="127" spans="2:18" ht="16.5" thickTop="1">
      <c r="B127" s="34"/>
      <c r="C127" s="37" t="s">
        <v>88</v>
      </c>
      <c r="D127" s="376" t="s">
        <v>182</v>
      </c>
      <c r="E127" s="377" t="s">
        <v>813</v>
      </c>
      <c r="F127" s="377" t="s">
        <v>814</v>
      </c>
      <c r="G127" s="372"/>
      <c r="H127" s="34"/>
      <c r="I127" s="34"/>
      <c r="J127" s="453" t="s">
        <v>923</v>
      </c>
      <c r="K127" s="454"/>
      <c r="L127" s="454"/>
      <c r="M127" s="454"/>
      <c r="N127" s="454"/>
      <c r="O127" s="455"/>
      <c r="R127" s="35"/>
    </row>
    <row r="128" spans="2:18" ht="15.75">
      <c r="B128" s="34"/>
      <c r="C128" s="38"/>
      <c r="D128" s="379" t="s">
        <v>185</v>
      </c>
      <c r="E128" s="24" t="s">
        <v>816</v>
      </c>
      <c r="F128" s="24" t="s">
        <v>192</v>
      </c>
      <c r="G128" s="373"/>
      <c r="H128" s="34"/>
      <c r="I128" s="34"/>
      <c r="J128" s="456"/>
      <c r="K128" s="457"/>
      <c r="L128" s="457"/>
      <c r="M128" s="457"/>
      <c r="N128" s="457"/>
      <c r="O128" s="458"/>
      <c r="R128" s="35"/>
    </row>
    <row r="129" spans="2:15" ht="15.75">
      <c r="B129" s="39"/>
      <c r="C129" s="38"/>
      <c r="D129" s="379" t="s">
        <v>187</v>
      </c>
      <c r="E129" s="379" t="s">
        <v>186</v>
      </c>
      <c r="F129" s="379" t="s">
        <v>205</v>
      </c>
      <c r="G129" s="373"/>
      <c r="J129" s="456"/>
      <c r="K129" s="457"/>
      <c r="L129" s="457"/>
      <c r="M129" s="457"/>
      <c r="N129" s="457"/>
      <c r="O129" s="458"/>
    </row>
    <row r="130" spans="2:15" ht="16.5" thickBot="1">
      <c r="B130" s="34"/>
      <c r="C130" s="40"/>
      <c r="D130" s="380" t="s">
        <v>193</v>
      </c>
      <c r="E130" s="381" t="s">
        <v>99</v>
      </c>
      <c r="F130" s="381" t="s">
        <v>819</v>
      </c>
      <c r="G130" s="374"/>
      <c r="J130" s="456"/>
      <c r="K130" s="457"/>
      <c r="L130" s="457"/>
      <c r="M130" s="457"/>
      <c r="N130" s="457"/>
      <c r="O130" s="458"/>
    </row>
    <row r="131" spans="2:15" ht="17.25" customHeight="1" thickTop="1">
      <c r="B131" s="34"/>
      <c r="G131" s="34"/>
      <c r="I131" s="34"/>
      <c r="J131" s="456"/>
      <c r="K131" s="457"/>
      <c r="L131" s="457"/>
      <c r="M131" s="457"/>
      <c r="N131" s="457"/>
      <c r="O131" s="458"/>
    </row>
    <row r="132" spans="2:15" ht="15.75">
      <c r="B132" s="34"/>
      <c r="G132" s="34"/>
      <c r="H132" s="34"/>
      <c r="I132" s="34"/>
      <c r="J132" s="456"/>
      <c r="K132" s="457"/>
      <c r="L132" s="457"/>
      <c r="M132" s="457"/>
      <c r="N132" s="457"/>
      <c r="O132" s="458"/>
    </row>
    <row r="133" spans="2:15" ht="15.75">
      <c r="B133" s="422" t="s">
        <v>183</v>
      </c>
      <c r="C133" s="422" t="s">
        <v>184</v>
      </c>
      <c r="D133" s="451" t="s">
        <v>815</v>
      </c>
      <c r="E133" s="451"/>
      <c r="F133" s="451"/>
      <c r="G133" s="451"/>
      <c r="H133" s="34"/>
      <c r="I133" s="34"/>
      <c r="J133" s="456"/>
      <c r="K133" s="457"/>
      <c r="L133" s="457"/>
      <c r="M133" s="457"/>
      <c r="N133" s="457"/>
      <c r="O133" s="458"/>
    </row>
    <row r="134" spans="2:18" ht="15.75">
      <c r="B134" s="421" t="s">
        <v>817</v>
      </c>
      <c r="C134" s="421" t="s">
        <v>818</v>
      </c>
      <c r="D134" s="422" t="s">
        <v>108</v>
      </c>
      <c r="E134" s="422" t="s">
        <v>114</v>
      </c>
      <c r="F134" s="422"/>
      <c r="G134" s="422"/>
      <c r="H134" s="34"/>
      <c r="I134" s="34"/>
      <c r="J134" s="456"/>
      <c r="K134" s="457"/>
      <c r="L134" s="457"/>
      <c r="M134" s="457"/>
      <c r="N134" s="457"/>
      <c r="O134" s="458"/>
      <c r="R134" s="35"/>
    </row>
    <row r="135" spans="2:18" ht="15.75">
      <c r="B135" s="408">
        <v>0.5833333333333334</v>
      </c>
      <c r="C135" s="422">
        <v>1</v>
      </c>
      <c r="D135" s="422" t="s">
        <v>763</v>
      </c>
      <c r="E135" s="422" t="s">
        <v>758</v>
      </c>
      <c r="F135" s="409"/>
      <c r="G135" s="409"/>
      <c r="J135" s="456"/>
      <c r="K135" s="457"/>
      <c r="L135" s="457"/>
      <c r="M135" s="457"/>
      <c r="N135" s="457"/>
      <c r="O135" s="458"/>
      <c r="R135" s="35"/>
    </row>
    <row r="136" spans="2:18" ht="15.75">
      <c r="B136" s="408">
        <v>0.5972222222222222</v>
      </c>
      <c r="C136" s="422">
        <v>2</v>
      </c>
      <c r="D136" s="422" t="s">
        <v>764</v>
      </c>
      <c r="E136" s="422" t="s">
        <v>759</v>
      </c>
      <c r="F136" s="425"/>
      <c r="G136" s="409"/>
      <c r="J136" s="456"/>
      <c r="K136" s="457"/>
      <c r="L136" s="457"/>
      <c r="M136" s="457"/>
      <c r="N136" s="457"/>
      <c r="O136" s="458"/>
      <c r="R136" s="35"/>
    </row>
    <row r="137" spans="2:18" ht="16.5" customHeight="1">
      <c r="B137" s="408">
        <v>0.611111111111111</v>
      </c>
      <c r="C137" s="422">
        <v>3</v>
      </c>
      <c r="D137" s="422" t="s">
        <v>765</v>
      </c>
      <c r="E137" s="422" t="s">
        <v>760</v>
      </c>
      <c r="F137" s="422"/>
      <c r="G137" s="422"/>
      <c r="J137" s="456"/>
      <c r="K137" s="457"/>
      <c r="L137" s="457"/>
      <c r="M137" s="457"/>
      <c r="N137" s="457"/>
      <c r="O137" s="458"/>
      <c r="R137" s="35"/>
    </row>
    <row r="138" spans="2:18" ht="15.75">
      <c r="B138" s="408">
        <v>0.625</v>
      </c>
      <c r="C138" s="422">
        <v>4</v>
      </c>
      <c r="D138" s="422" t="s">
        <v>766</v>
      </c>
      <c r="E138" s="422" t="s">
        <v>761</v>
      </c>
      <c r="F138" s="425"/>
      <c r="G138" s="422"/>
      <c r="J138" s="456"/>
      <c r="K138" s="457"/>
      <c r="L138" s="457"/>
      <c r="M138" s="457"/>
      <c r="N138" s="457"/>
      <c r="O138" s="458"/>
      <c r="R138" s="35"/>
    </row>
    <row r="139" spans="2:18" ht="17.25" customHeight="1">
      <c r="B139" s="408"/>
      <c r="C139" s="422"/>
      <c r="D139" s="422"/>
      <c r="E139" s="409"/>
      <c r="F139" s="422"/>
      <c r="G139" s="422"/>
      <c r="H139" s="34"/>
      <c r="I139" s="34"/>
      <c r="J139" s="456"/>
      <c r="K139" s="457"/>
      <c r="L139" s="457"/>
      <c r="M139" s="457"/>
      <c r="N139" s="457"/>
      <c r="O139" s="458"/>
      <c r="R139" s="35"/>
    </row>
    <row r="140" spans="2:18" ht="15.75">
      <c r="B140" s="408"/>
      <c r="C140" s="422"/>
      <c r="D140" s="409"/>
      <c r="E140" s="409"/>
      <c r="F140" s="422"/>
      <c r="G140" s="422"/>
      <c r="H140" s="34"/>
      <c r="I140" s="34"/>
      <c r="J140" s="459"/>
      <c r="K140" s="460"/>
      <c r="L140" s="460"/>
      <c r="M140" s="460"/>
      <c r="N140" s="460"/>
      <c r="O140" s="461"/>
      <c r="R140" s="35"/>
    </row>
    <row r="141" spans="3:18" ht="15.75">
      <c r="C141" s="41"/>
      <c r="I141" s="34"/>
      <c r="L141" s="35"/>
      <c r="M141" s="35"/>
      <c r="R141" s="35"/>
    </row>
    <row r="142" spans="3:18" ht="15.75">
      <c r="C142" s="41"/>
      <c r="H142" s="34"/>
      <c r="I142" s="34"/>
      <c r="L142" s="35"/>
      <c r="M142" s="35"/>
      <c r="R142" s="35"/>
    </row>
    <row r="143" spans="2:18" ht="17.25" thickBot="1">
      <c r="B143" s="34"/>
      <c r="E143" s="36" t="s">
        <v>927</v>
      </c>
      <c r="F143" s="36"/>
      <c r="G143" s="34"/>
      <c r="H143" s="41"/>
      <c r="I143" s="34"/>
      <c r="J143" s="34"/>
      <c r="L143" s="32" t="s">
        <v>928</v>
      </c>
      <c r="M143" s="32"/>
      <c r="N143" s="32"/>
      <c r="O143" s="34"/>
      <c r="R143" s="35"/>
    </row>
    <row r="144" spans="2:15" ht="16.5" thickTop="1">
      <c r="B144" s="34"/>
      <c r="C144" s="37" t="s">
        <v>88</v>
      </c>
      <c r="D144" s="376" t="s">
        <v>182</v>
      </c>
      <c r="E144" s="377" t="s">
        <v>813</v>
      </c>
      <c r="F144" s="377" t="s">
        <v>814</v>
      </c>
      <c r="G144" s="372"/>
      <c r="H144" s="34"/>
      <c r="I144" s="34"/>
      <c r="J144" s="429" t="s">
        <v>183</v>
      </c>
      <c r="K144" s="429" t="s">
        <v>184</v>
      </c>
      <c r="L144" s="451" t="s">
        <v>815</v>
      </c>
      <c r="M144" s="451"/>
      <c r="N144" s="451"/>
      <c r="O144" s="451"/>
    </row>
    <row r="145" spans="2:15" ht="15.75">
      <c r="B145" s="34"/>
      <c r="C145" s="38"/>
      <c r="D145" s="379" t="s">
        <v>185</v>
      </c>
      <c r="E145" s="24" t="s">
        <v>816</v>
      </c>
      <c r="F145" s="24" t="s">
        <v>192</v>
      </c>
      <c r="G145" s="373"/>
      <c r="H145" s="34"/>
      <c r="I145" s="34"/>
      <c r="J145" s="428" t="s">
        <v>817</v>
      </c>
      <c r="K145" s="428" t="s">
        <v>818</v>
      </c>
      <c r="L145" s="429" t="s">
        <v>108</v>
      </c>
      <c r="M145" s="429" t="s">
        <v>114</v>
      </c>
      <c r="N145" s="429"/>
      <c r="O145" s="429"/>
    </row>
    <row r="146" spans="2:15" ht="15.75">
      <c r="B146" s="39"/>
      <c r="C146" s="38"/>
      <c r="D146" s="379" t="s">
        <v>187</v>
      </c>
      <c r="E146" s="379" t="s">
        <v>186</v>
      </c>
      <c r="F146" s="379" t="s">
        <v>205</v>
      </c>
      <c r="G146" s="373"/>
      <c r="J146" s="408">
        <v>0.375</v>
      </c>
      <c r="K146" s="429">
        <v>1</v>
      </c>
      <c r="L146" s="429" t="s">
        <v>727</v>
      </c>
      <c r="M146" s="429" t="s">
        <v>728</v>
      </c>
      <c r="N146" s="410"/>
      <c r="O146" s="409"/>
    </row>
    <row r="147" spans="2:15" ht="16.5" thickBot="1">
      <c r="B147" s="34"/>
      <c r="C147" s="40"/>
      <c r="D147" s="380" t="s">
        <v>193</v>
      </c>
      <c r="E147" s="381" t="s">
        <v>99</v>
      </c>
      <c r="F147" s="381" t="s">
        <v>819</v>
      </c>
      <c r="G147" s="374"/>
      <c r="J147" s="408">
        <v>0.3888888888888889</v>
      </c>
      <c r="K147" s="429">
        <v>2</v>
      </c>
      <c r="L147" s="429" t="s">
        <v>733</v>
      </c>
      <c r="M147" s="429" t="s">
        <v>734</v>
      </c>
      <c r="N147" s="425"/>
      <c r="O147" s="409"/>
    </row>
    <row r="148" spans="2:15" ht="17.25" customHeight="1" thickTop="1">
      <c r="B148" s="34"/>
      <c r="G148" s="34"/>
      <c r="I148" s="34"/>
      <c r="J148" s="408">
        <v>0.402777777777778</v>
      </c>
      <c r="K148" s="429">
        <v>3</v>
      </c>
      <c r="L148" s="429" t="s">
        <v>747</v>
      </c>
      <c r="M148" s="429" t="s">
        <v>752</v>
      </c>
      <c r="N148" s="409"/>
      <c r="O148" s="409"/>
    </row>
    <row r="149" spans="2:15" ht="15.75">
      <c r="B149" s="34"/>
      <c r="G149" s="34"/>
      <c r="H149" s="34"/>
      <c r="I149" s="34"/>
      <c r="J149" s="408">
        <v>0.416666666666667</v>
      </c>
      <c r="K149" s="429">
        <v>4</v>
      </c>
      <c r="L149" s="429" t="s">
        <v>841</v>
      </c>
      <c r="M149" s="429" t="s">
        <v>842</v>
      </c>
      <c r="N149" s="425"/>
      <c r="O149" s="409"/>
    </row>
    <row r="150" spans="2:15" ht="15.75">
      <c r="B150" s="429" t="s">
        <v>183</v>
      </c>
      <c r="C150" s="429" t="s">
        <v>184</v>
      </c>
      <c r="D150" s="451" t="s">
        <v>815</v>
      </c>
      <c r="E150" s="451"/>
      <c r="F150" s="451"/>
      <c r="G150" s="451"/>
      <c r="H150" s="34"/>
      <c r="I150" s="34"/>
      <c r="J150" s="408"/>
      <c r="K150" s="429"/>
      <c r="L150" s="409"/>
      <c r="M150" s="434"/>
      <c r="N150" s="409"/>
      <c r="O150" s="409"/>
    </row>
    <row r="151" spans="2:15" ht="15.75">
      <c r="B151" s="428" t="s">
        <v>817</v>
      </c>
      <c r="C151" s="428" t="s">
        <v>818</v>
      </c>
      <c r="D151" s="429" t="s">
        <v>108</v>
      </c>
      <c r="E151" s="429" t="s">
        <v>114</v>
      </c>
      <c r="F151" s="429"/>
      <c r="G151" s="429"/>
      <c r="H151" s="34"/>
      <c r="I151" s="34"/>
      <c r="J151" s="452" t="s">
        <v>188</v>
      </c>
      <c r="K151" s="452"/>
      <c r="L151" s="452"/>
      <c r="M151" s="452"/>
      <c r="N151" s="452"/>
      <c r="O151" s="452"/>
    </row>
    <row r="152" spans="2:15" ht="15.75">
      <c r="B152" s="408">
        <v>0.5833333333333334</v>
      </c>
      <c r="C152" s="429">
        <v>1</v>
      </c>
      <c r="D152" s="429" t="s">
        <v>809</v>
      </c>
      <c r="E152" s="429" t="s">
        <v>174</v>
      </c>
      <c r="F152" s="409"/>
      <c r="G152" s="409"/>
      <c r="J152" s="408">
        <v>0.5625</v>
      </c>
      <c r="K152" s="429">
        <v>5</v>
      </c>
      <c r="L152" s="429" t="s">
        <v>730</v>
      </c>
      <c r="M152" s="429" t="s">
        <v>729</v>
      </c>
      <c r="N152" s="409"/>
      <c r="O152" s="409"/>
    </row>
    <row r="153" spans="2:15" ht="15.75">
      <c r="B153" s="408">
        <v>0.5972222222222222</v>
      </c>
      <c r="C153" s="429">
        <v>2</v>
      </c>
      <c r="D153" s="429" t="s">
        <v>179</v>
      </c>
      <c r="E153" s="429" t="s">
        <v>176</v>
      </c>
      <c r="F153" s="425"/>
      <c r="G153" s="409"/>
      <c r="J153" s="408">
        <v>0.576388888888889</v>
      </c>
      <c r="K153" s="429">
        <v>6</v>
      </c>
      <c r="L153" s="429" t="s">
        <v>736</v>
      </c>
      <c r="M153" s="429" t="s">
        <v>735</v>
      </c>
      <c r="N153" s="425"/>
      <c r="O153" s="409"/>
    </row>
    <row r="154" spans="2:15" ht="16.5" customHeight="1">
      <c r="B154" s="408">
        <v>0.611111111111111</v>
      </c>
      <c r="C154" s="429">
        <v>3</v>
      </c>
      <c r="D154" s="429" t="s">
        <v>170</v>
      </c>
      <c r="E154" s="429" t="s">
        <v>173</v>
      </c>
      <c r="F154" s="429"/>
      <c r="G154" s="429"/>
      <c r="J154" s="408">
        <v>0.5902777777777778</v>
      </c>
      <c r="K154" s="429">
        <v>7</v>
      </c>
      <c r="L154" s="429" t="s">
        <v>762</v>
      </c>
      <c r="M154" s="429" t="s">
        <v>757</v>
      </c>
      <c r="N154" s="409"/>
      <c r="O154" s="409"/>
    </row>
    <row r="155" spans="2:15" ht="15.75">
      <c r="B155" s="408">
        <v>0.625</v>
      </c>
      <c r="C155" s="429">
        <v>4</v>
      </c>
      <c r="D155" s="429" t="s">
        <v>178</v>
      </c>
      <c r="E155" s="429" t="s">
        <v>175</v>
      </c>
      <c r="F155" s="425"/>
      <c r="G155" s="429"/>
      <c r="J155" s="408">
        <v>0.6041666666666666</v>
      </c>
      <c r="K155" s="429">
        <v>8</v>
      </c>
      <c r="L155" s="429" t="s">
        <v>843</v>
      </c>
      <c r="M155" s="429" t="s">
        <v>844</v>
      </c>
      <c r="N155" s="425"/>
      <c r="O155" s="429"/>
    </row>
    <row r="156" spans="2:15" ht="17.25" customHeight="1">
      <c r="B156" s="408"/>
      <c r="C156" s="429"/>
      <c r="D156" s="429"/>
      <c r="E156" s="409"/>
      <c r="F156" s="429"/>
      <c r="G156" s="429"/>
      <c r="H156" s="34"/>
      <c r="I156" s="34"/>
      <c r="J156" s="408"/>
      <c r="K156" s="429"/>
      <c r="L156" s="409"/>
      <c r="M156" s="409"/>
      <c r="N156" s="429"/>
      <c r="O156" s="429"/>
    </row>
    <row r="157" spans="2:15" ht="15.75">
      <c r="B157" s="408"/>
      <c r="C157" s="429"/>
      <c r="D157" s="409"/>
      <c r="E157" s="409"/>
      <c r="F157" s="429"/>
      <c r="G157" s="429"/>
      <c r="H157" s="34"/>
      <c r="I157" s="34"/>
      <c r="J157" s="408"/>
      <c r="K157" s="429"/>
      <c r="L157" s="409"/>
      <c r="M157" s="409"/>
      <c r="N157" s="429"/>
      <c r="O157" s="429"/>
    </row>
    <row r="158" spans="2:18" ht="15.75">
      <c r="B158" s="39"/>
      <c r="D158" s="24"/>
      <c r="E158" s="24"/>
      <c r="G158" s="34"/>
      <c r="H158" s="34"/>
      <c r="I158" s="34"/>
      <c r="L158" s="35"/>
      <c r="M158" s="35"/>
      <c r="R158" s="35"/>
    </row>
    <row r="159" spans="3:13" ht="15.75">
      <c r="C159" s="41"/>
      <c r="H159" s="34"/>
      <c r="I159" s="34"/>
      <c r="L159" s="35"/>
      <c r="M159" s="35"/>
    </row>
    <row r="160" spans="2:26" ht="17.25" thickBot="1">
      <c r="B160" s="34"/>
      <c r="E160" s="36" t="s">
        <v>960</v>
      </c>
      <c r="F160" s="36"/>
      <c r="G160" s="34"/>
      <c r="H160" s="34"/>
      <c r="I160" s="34"/>
      <c r="J160" s="34"/>
      <c r="L160" s="32" t="s">
        <v>983</v>
      </c>
      <c r="M160" s="32"/>
      <c r="N160" s="32"/>
      <c r="O160" s="34"/>
      <c r="P160" s="34"/>
      <c r="U160" s="35"/>
      <c r="V160" s="35"/>
      <c r="W160" s="35"/>
      <c r="X160" s="35"/>
      <c r="Y160" s="35"/>
      <c r="Z160" s="35"/>
    </row>
    <row r="161" spans="2:26" ht="16.5" thickTop="1">
      <c r="B161" s="34"/>
      <c r="C161" s="37" t="s">
        <v>88</v>
      </c>
      <c r="D161" s="376" t="s">
        <v>182</v>
      </c>
      <c r="E161" s="377" t="s">
        <v>813</v>
      </c>
      <c r="F161" s="377" t="s">
        <v>814</v>
      </c>
      <c r="G161" s="372"/>
      <c r="H161" s="34"/>
      <c r="I161" s="34"/>
      <c r="J161" s="453" t="s">
        <v>929</v>
      </c>
      <c r="K161" s="454"/>
      <c r="L161" s="454"/>
      <c r="M161" s="454"/>
      <c r="N161" s="454"/>
      <c r="O161" s="455"/>
      <c r="P161" s="34"/>
      <c r="Q161" s="35"/>
      <c r="R161" s="35"/>
      <c r="S161" s="35"/>
      <c r="T161" s="35"/>
      <c r="U161" s="35"/>
      <c r="V161" s="35"/>
      <c r="W161" s="35"/>
      <c r="X161" s="35"/>
      <c r="Y161" s="35"/>
      <c r="Z161" s="35"/>
    </row>
    <row r="162" spans="2:26" ht="15.75">
      <c r="B162" s="34"/>
      <c r="C162" s="38"/>
      <c r="D162" s="379" t="s">
        <v>185</v>
      </c>
      <c r="E162" s="24" t="s">
        <v>816</v>
      </c>
      <c r="F162" s="24" t="s">
        <v>192</v>
      </c>
      <c r="G162" s="373"/>
      <c r="H162" s="34"/>
      <c r="I162" s="34"/>
      <c r="J162" s="456"/>
      <c r="K162" s="457"/>
      <c r="L162" s="457"/>
      <c r="M162" s="457"/>
      <c r="N162" s="457"/>
      <c r="O162" s="458"/>
      <c r="P162" s="34"/>
      <c r="Q162" s="35"/>
      <c r="R162" s="35"/>
      <c r="S162" s="35"/>
      <c r="T162" s="35"/>
      <c r="U162" s="35"/>
      <c r="V162" s="35"/>
      <c r="W162" s="35"/>
      <c r="X162" s="35"/>
      <c r="Y162" s="35"/>
      <c r="Z162" s="35"/>
    </row>
    <row r="163" spans="2:26" ht="15.75" customHeight="1">
      <c r="B163" s="39"/>
      <c r="C163" s="38"/>
      <c r="D163" s="379" t="s">
        <v>187</v>
      </c>
      <c r="E163" s="379" t="s">
        <v>186</v>
      </c>
      <c r="F163" s="379" t="s">
        <v>205</v>
      </c>
      <c r="G163" s="373"/>
      <c r="H163" s="34"/>
      <c r="I163" s="34"/>
      <c r="J163" s="456"/>
      <c r="K163" s="457"/>
      <c r="L163" s="457"/>
      <c r="M163" s="457"/>
      <c r="N163" s="457"/>
      <c r="O163" s="458"/>
      <c r="P163" s="34"/>
      <c r="Q163" s="35"/>
      <c r="R163" s="35"/>
      <c r="S163" s="35"/>
      <c r="T163" s="35"/>
      <c r="U163" s="35"/>
      <c r="V163" s="35"/>
      <c r="W163" s="35"/>
      <c r="X163" s="35"/>
      <c r="Y163" s="35"/>
      <c r="Z163" s="35"/>
    </row>
    <row r="164" spans="2:26" ht="16.5" thickBot="1">
      <c r="B164" s="34"/>
      <c r="C164" s="40"/>
      <c r="D164" s="380" t="s">
        <v>193</v>
      </c>
      <c r="E164" s="381" t="s">
        <v>99</v>
      </c>
      <c r="F164" s="381" t="s">
        <v>819</v>
      </c>
      <c r="G164" s="374"/>
      <c r="J164" s="456"/>
      <c r="K164" s="457"/>
      <c r="L164" s="457"/>
      <c r="M164" s="457"/>
      <c r="N164" s="457"/>
      <c r="O164" s="458"/>
      <c r="P164" s="34"/>
      <c r="Q164" s="35"/>
      <c r="R164" s="35"/>
      <c r="S164" s="35"/>
      <c r="T164" s="35"/>
      <c r="U164" s="35"/>
      <c r="V164" s="35"/>
      <c r="W164" s="35"/>
      <c r="X164" s="35"/>
      <c r="Y164" s="35"/>
      <c r="Z164" s="35"/>
    </row>
    <row r="165" spans="2:26" ht="16.5" thickTop="1">
      <c r="B165" s="34"/>
      <c r="G165" s="34"/>
      <c r="J165" s="456"/>
      <c r="K165" s="457"/>
      <c r="L165" s="457"/>
      <c r="M165" s="457"/>
      <c r="N165" s="457"/>
      <c r="O165" s="458"/>
      <c r="P165" s="34"/>
      <c r="Q165" s="35"/>
      <c r="R165" s="35"/>
      <c r="S165" s="35"/>
      <c r="T165" s="35"/>
      <c r="U165" s="35"/>
      <c r="V165" s="35"/>
      <c r="W165" s="35"/>
      <c r="X165" s="35"/>
      <c r="Y165" s="35"/>
      <c r="Z165" s="35"/>
    </row>
    <row r="166" spans="2:26" ht="17.25" customHeight="1">
      <c r="B166" s="34"/>
      <c r="F166" s="35"/>
      <c r="I166" s="34"/>
      <c r="J166" s="456"/>
      <c r="K166" s="457"/>
      <c r="L166" s="457"/>
      <c r="M166" s="457"/>
      <c r="N166" s="457"/>
      <c r="O166" s="458"/>
      <c r="P166" s="34"/>
      <c r="Q166" s="35"/>
      <c r="R166" s="35"/>
      <c r="S166" s="35"/>
      <c r="T166" s="35"/>
      <c r="U166" s="35"/>
      <c r="V166" s="35"/>
      <c r="W166" s="35"/>
      <c r="X166" s="35"/>
      <c r="Y166" s="35"/>
      <c r="Z166" s="35"/>
    </row>
    <row r="167" spans="2:26" ht="15.75" customHeight="1">
      <c r="B167" s="436" t="s">
        <v>183</v>
      </c>
      <c r="C167" s="436" t="s">
        <v>184</v>
      </c>
      <c r="D167" s="451" t="s">
        <v>815</v>
      </c>
      <c r="E167" s="451"/>
      <c r="F167" s="451"/>
      <c r="G167" s="451"/>
      <c r="H167" s="34"/>
      <c r="I167" s="34"/>
      <c r="J167" s="456"/>
      <c r="K167" s="457"/>
      <c r="L167" s="457"/>
      <c r="M167" s="457"/>
      <c r="N167" s="457"/>
      <c r="O167" s="458"/>
      <c r="P167" s="34"/>
      <c r="Q167" s="35"/>
      <c r="R167" s="35"/>
      <c r="S167" s="35"/>
      <c r="T167" s="35"/>
      <c r="U167" s="35"/>
      <c r="V167" s="35"/>
      <c r="W167" s="35"/>
      <c r="X167" s="35"/>
      <c r="Y167" s="35"/>
      <c r="Z167" s="35"/>
    </row>
    <row r="168" spans="2:26" ht="15.75" customHeight="1">
      <c r="B168" s="435" t="s">
        <v>817</v>
      </c>
      <c r="C168" s="435" t="s">
        <v>818</v>
      </c>
      <c r="D168" s="436" t="s">
        <v>108</v>
      </c>
      <c r="E168" s="436" t="s">
        <v>114</v>
      </c>
      <c r="F168" s="436"/>
      <c r="G168" s="436"/>
      <c r="H168" s="34"/>
      <c r="I168" s="34"/>
      <c r="J168" s="456"/>
      <c r="K168" s="457"/>
      <c r="L168" s="457"/>
      <c r="M168" s="457"/>
      <c r="N168" s="457"/>
      <c r="O168" s="458"/>
      <c r="P168" s="34"/>
      <c r="Q168" s="35"/>
      <c r="R168" s="35"/>
      <c r="S168" s="35"/>
      <c r="T168" s="35"/>
      <c r="U168" s="35"/>
      <c r="V168" s="35"/>
      <c r="W168" s="35"/>
      <c r="X168" s="35"/>
      <c r="Y168" s="35"/>
      <c r="Z168" s="35"/>
    </row>
    <row r="169" spans="2:26" ht="15.75" customHeight="1">
      <c r="B169" s="408">
        <v>0.5833333333333334</v>
      </c>
      <c r="C169" s="436">
        <v>1</v>
      </c>
      <c r="D169" s="436" t="s">
        <v>767</v>
      </c>
      <c r="E169" s="436" t="s">
        <v>146</v>
      </c>
      <c r="F169" s="409"/>
      <c r="G169" s="409"/>
      <c r="J169" s="456"/>
      <c r="K169" s="457"/>
      <c r="L169" s="457"/>
      <c r="M169" s="457"/>
      <c r="N169" s="457"/>
      <c r="O169" s="458"/>
      <c r="P169" s="34"/>
      <c r="Q169" s="35"/>
      <c r="R169" s="35"/>
      <c r="S169" s="35"/>
      <c r="T169" s="35"/>
      <c r="U169" s="35"/>
      <c r="V169" s="35"/>
      <c r="W169" s="35"/>
      <c r="X169" s="35"/>
      <c r="Y169" s="35"/>
      <c r="Z169" s="35"/>
    </row>
    <row r="170" spans="2:26" ht="15.75" customHeight="1">
      <c r="B170" s="408">
        <v>0.5972222222222222</v>
      </c>
      <c r="C170" s="436">
        <v>2</v>
      </c>
      <c r="D170" s="436" t="s">
        <v>150</v>
      </c>
      <c r="E170" s="436" t="s">
        <v>148</v>
      </c>
      <c r="F170" s="410"/>
      <c r="G170" s="409"/>
      <c r="J170" s="456"/>
      <c r="K170" s="457"/>
      <c r="L170" s="457"/>
      <c r="M170" s="457"/>
      <c r="N170" s="457"/>
      <c r="O170" s="458"/>
      <c r="P170" s="34"/>
      <c r="Q170" s="35"/>
      <c r="R170" s="35"/>
      <c r="S170" s="35"/>
      <c r="T170" s="35"/>
      <c r="U170" s="35"/>
      <c r="V170" s="35"/>
      <c r="W170" s="35"/>
      <c r="X170" s="35"/>
      <c r="Y170" s="35"/>
      <c r="Z170" s="35"/>
    </row>
    <row r="171" spans="2:26" ht="15.75" customHeight="1">
      <c r="B171" s="408">
        <v>0.611111111111111</v>
      </c>
      <c r="C171" s="436">
        <v>3</v>
      </c>
      <c r="D171" s="436" t="s">
        <v>152</v>
      </c>
      <c r="E171" s="436" t="s">
        <v>154</v>
      </c>
      <c r="F171" s="436"/>
      <c r="G171" s="436"/>
      <c r="J171" s="456"/>
      <c r="K171" s="457"/>
      <c r="L171" s="457"/>
      <c r="M171" s="457"/>
      <c r="N171" s="457"/>
      <c r="O171" s="458"/>
      <c r="P171" s="34"/>
      <c r="Q171" s="35"/>
      <c r="R171" s="35"/>
      <c r="S171" s="35"/>
      <c r="T171" s="35"/>
      <c r="U171" s="35"/>
      <c r="V171" s="35"/>
      <c r="W171" s="35"/>
      <c r="X171" s="35"/>
      <c r="Y171" s="35"/>
      <c r="Z171" s="35"/>
    </row>
    <row r="172" spans="2:26" ht="16.5" customHeight="1">
      <c r="B172" s="408">
        <v>0.625</v>
      </c>
      <c r="C172" s="436">
        <v>4</v>
      </c>
      <c r="D172" s="436" t="s">
        <v>159</v>
      </c>
      <c r="E172" s="436" t="s">
        <v>156</v>
      </c>
      <c r="F172" s="410"/>
      <c r="G172" s="436"/>
      <c r="J172" s="456"/>
      <c r="K172" s="457"/>
      <c r="L172" s="457"/>
      <c r="M172" s="457"/>
      <c r="N172" s="457"/>
      <c r="O172" s="458"/>
      <c r="P172" s="34"/>
      <c r="Q172" s="35"/>
      <c r="R172" s="35"/>
      <c r="S172" s="35"/>
      <c r="T172" s="35"/>
      <c r="U172" s="35"/>
      <c r="V172" s="35"/>
      <c r="W172" s="35"/>
      <c r="X172" s="35"/>
      <c r="Y172" s="35"/>
      <c r="Z172" s="35"/>
    </row>
    <row r="173" spans="2:26" ht="15.75" customHeight="1">
      <c r="B173" s="408"/>
      <c r="C173" s="436"/>
      <c r="D173" s="436"/>
      <c r="E173" s="436"/>
      <c r="F173" s="436"/>
      <c r="G173" s="436"/>
      <c r="H173" s="34"/>
      <c r="I173" s="34"/>
      <c r="J173" s="456"/>
      <c r="K173" s="457"/>
      <c r="L173" s="457"/>
      <c r="M173" s="457"/>
      <c r="N173" s="457"/>
      <c r="O173" s="458"/>
      <c r="P173" s="34"/>
      <c r="Q173" s="35"/>
      <c r="R173" s="35"/>
      <c r="S173" s="35"/>
      <c r="T173" s="35"/>
      <c r="U173" s="35"/>
      <c r="V173" s="35"/>
      <c r="W173" s="35"/>
      <c r="X173" s="35"/>
      <c r="Y173" s="35"/>
      <c r="Z173" s="35"/>
    </row>
    <row r="174" spans="2:26" ht="17.25" customHeight="1">
      <c r="B174" s="408"/>
      <c r="C174" s="436"/>
      <c r="D174" s="409"/>
      <c r="E174" s="409"/>
      <c r="F174" s="436"/>
      <c r="G174" s="436"/>
      <c r="H174" s="34"/>
      <c r="I174" s="34"/>
      <c r="J174" s="459"/>
      <c r="K174" s="460"/>
      <c r="L174" s="460"/>
      <c r="M174" s="460"/>
      <c r="N174" s="460"/>
      <c r="O174" s="461"/>
      <c r="P174" s="34"/>
      <c r="Q174" s="35"/>
      <c r="R174" s="35"/>
      <c r="S174" s="35"/>
      <c r="T174" s="35"/>
      <c r="U174" s="35"/>
      <c r="V174" s="35"/>
      <c r="W174" s="35"/>
      <c r="X174" s="35"/>
      <c r="Y174" s="35"/>
      <c r="Z174" s="35"/>
    </row>
    <row r="175" spans="8:13" ht="15.75">
      <c r="H175" s="34"/>
      <c r="I175" s="34"/>
      <c r="L175" s="35"/>
      <c r="M175" s="35"/>
    </row>
    <row r="177" spans="2:16" ht="17.25" thickBot="1">
      <c r="B177" s="34"/>
      <c r="E177" s="36" t="s">
        <v>984</v>
      </c>
      <c r="F177" s="36"/>
      <c r="H177" s="34"/>
      <c r="J177" s="34"/>
      <c r="L177" s="32" t="s">
        <v>985</v>
      </c>
      <c r="M177" s="32"/>
      <c r="N177" s="32"/>
      <c r="P177" s="382"/>
    </row>
    <row r="178" spans="2:16" ht="17.25" thickTop="1">
      <c r="B178" s="34"/>
      <c r="C178" s="37" t="s">
        <v>88</v>
      </c>
      <c r="D178" s="376" t="s">
        <v>182</v>
      </c>
      <c r="E178" s="377" t="s">
        <v>813</v>
      </c>
      <c r="F178" s="377" t="s">
        <v>814</v>
      </c>
      <c r="G178" s="372"/>
      <c r="H178" s="34"/>
      <c r="J178" s="42" t="s">
        <v>183</v>
      </c>
      <c r="K178" s="42" t="s">
        <v>184</v>
      </c>
      <c r="L178" s="449" t="s">
        <v>815</v>
      </c>
      <c r="M178" s="449"/>
      <c r="N178" s="449"/>
      <c r="O178" s="449"/>
      <c r="P178" s="382"/>
    </row>
    <row r="179" spans="2:15" ht="15.75">
      <c r="B179" s="34"/>
      <c r="C179" s="38"/>
      <c r="D179" s="379" t="s">
        <v>185</v>
      </c>
      <c r="E179" s="24" t="s">
        <v>816</v>
      </c>
      <c r="F179" s="24" t="s">
        <v>192</v>
      </c>
      <c r="G179" s="373"/>
      <c r="H179" s="34"/>
      <c r="J179" s="378" t="s">
        <v>817</v>
      </c>
      <c r="K179" s="378" t="s">
        <v>818</v>
      </c>
      <c r="L179" s="42" t="s">
        <v>108</v>
      </c>
      <c r="M179" s="42" t="s">
        <v>114</v>
      </c>
      <c r="N179" s="42"/>
      <c r="O179" s="42"/>
    </row>
    <row r="180" spans="2:15" ht="15.75">
      <c r="B180" s="39"/>
      <c r="C180" s="38"/>
      <c r="D180" s="379" t="s">
        <v>187</v>
      </c>
      <c r="E180" s="379" t="s">
        <v>186</v>
      </c>
      <c r="F180" s="379" t="s">
        <v>205</v>
      </c>
      <c r="G180" s="373"/>
      <c r="H180" s="34"/>
      <c r="J180" s="126">
        <v>0.375</v>
      </c>
      <c r="K180" s="42">
        <v>1</v>
      </c>
      <c r="L180" s="42" t="s">
        <v>147</v>
      </c>
      <c r="M180" s="42"/>
      <c r="N180" s="257"/>
      <c r="O180" s="30"/>
    </row>
    <row r="181" spans="2:15" ht="16.5" thickBot="1">
      <c r="B181" s="34"/>
      <c r="C181" s="40"/>
      <c r="D181" s="380" t="s">
        <v>193</v>
      </c>
      <c r="E181" s="381" t="s">
        <v>99</v>
      </c>
      <c r="F181" s="381" t="s">
        <v>819</v>
      </c>
      <c r="G181" s="374"/>
      <c r="H181" s="34"/>
      <c r="J181" s="126">
        <v>0.3888888888888889</v>
      </c>
      <c r="K181" s="42">
        <v>2</v>
      </c>
      <c r="L181" s="42" t="s">
        <v>155</v>
      </c>
      <c r="M181" s="42"/>
      <c r="N181" s="30"/>
      <c r="O181" s="30"/>
    </row>
    <row r="182" spans="2:15" ht="16.5" thickTop="1">
      <c r="B182" s="34"/>
      <c r="G182" s="34"/>
      <c r="H182" s="34"/>
      <c r="J182" s="126">
        <v>0.402777777777778</v>
      </c>
      <c r="K182" s="42">
        <v>3</v>
      </c>
      <c r="L182" s="42" t="s">
        <v>235</v>
      </c>
      <c r="M182" s="42"/>
      <c r="N182" s="30"/>
      <c r="O182" s="30"/>
    </row>
    <row r="183" spans="2:15" ht="15.75">
      <c r="B183" s="34"/>
      <c r="G183" s="34"/>
      <c r="H183" s="34"/>
      <c r="J183" s="126">
        <v>0.416666666666667</v>
      </c>
      <c r="K183" s="42">
        <v>4</v>
      </c>
      <c r="L183" s="42" t="s">
        <v>238</v>
      </c>
      <c r="M183" s="42"/>
      <c r="N183" s="257"/>
      <c r="O183" s="30"/>
    </row>
    <row r="184" spans="2:15" ht="16.5">
      <c r="B184" s="42" t="s">
        <v>183</v>
      </c>
      <c r="C184" s="42" t="s">
        <v>184</v>
      </c>
      <c r="D184" s="449" t="s">
        <v>815</v>
      </c>
      <c r="E184" s="449"/>
      <c r="F184" s="449"/>
      <c r="G184" s="449"/>
      <c r="H184" s="382"/>
      <c r="I184" s="34"/>
      <c r="J184" s="126"/>
      <c r="K184" s="42"/>
      <c r="L184" s="42"/>
      <c r="M184" s="42"/>
      <c r="N184" s="30"/>
      <c r="O184" s="30"/>
    </row>
    <row r="185" spans="2:15" ht="15.75">
      <c r="B185" s="378" t="s">
        <v>817</v>
      </c>
      <c r="C185" s="378" t="s">
        <v>818</v>
      </c>
      <c r="D185" s="42" t="s">
        <v>108</v>
      </c>
      <c r="E185" s="42" t="s">
        <v>114</v>
      </c>
      <c r="F185" s="42"/>
      <c r="G185" s="42"/>
      <c r="H185" s="34"/>
      <c r="I185" s="34"/>
      <c r="J185" s="450" t="s">
        <v>188</v>
      </c>
      <c r="K185" s="450"/>
      <c r="L185" s="450"/>
      <c r="M185" s="450"/>
      <c r="N185" s="450"/>
      <c r="O185" s="450"/>
    </row>
    <row r="186" spans="2:15" ht="15.75">
      <c r="B186" s="126">
        <v>0.5833333333333334</v>
      </c>
      <c r="C186" s="42">
        <v>1</v>
      </c>
      <c r="D186" s="42" t="s">
        <v>810</v>
      </c>
      <c r="E186" s="42" t="s">
        <v>149</v>
      </c>
      <c r="F186" s="42"/>
      <c r="G186" s="30"/>
      <c r="H186" s="34"/>
      <c r="I186" s="34"/>
      <c r="J186" s="126">
        <v>0.5833333333333334</v>
      </c>
      <c r="K186" s="42">
        <v>5</v>
      </c>
      <c r="L186" s="42" t="s">
        <v>158</v>
      </c>
      <c r="M186" s="42"/>
      <c r="N186" s="30"/>
      <c r="O186" s="30"/>
    </row>
    <row r="187" spans="2:15" ht="15.75">
      <c r="B187" s="126">
        <v>0.5972222222222222</v>
      </c>
      <c r="C187" s="42">
        <v>2</v>
      </c>
      <c r="D187" s="42" t="s">
        <v>157</v>
      </c>
      <c r="E187" s="466" t="s">
        <v>177</v>
      </c>
      <c r="F187" s="42"/>
      <c r="G187" s="30"/>
      <c r="H187" s="34"/>
      <c r="I187" s="34"/>
      <c r="J187" s="126">
        <v>0.5972222222222222</v>
      </c>
      <c r="K187" s="42">
        <v>6</v>
      </c>
      <c r="L187" s="42" t="s">
        <v>151</v>
      </c>
      <c r="M187" s="42"/>
      <c r="N187" s="30"/>
      <c r="O187" s="30"/>
    </row>
    <row r="188" spans="2:15" ht="15.75">
      <c r="B188" s="126">
        <v>0.611111111111111</v>
      </c>
      <c r="C188" s="42">
        <v>3</v>
      </c>
      <c r="D188" s="42" t="s">
        <v>811</v>
      </c>
      <c r="E188" s="466" t="s">
        <v>237</v>
      </c>
      <c r="F188" s="42"/>
      <c r="G188" s="42"/>
      <c r="H188" s="34"/>
      <c r="I188" s="34"/>
      <c r="J188" s="126">
        <v>0.611111111111111</v>
      </c>
      <c r="K188" s="42">
        <v>7</v>
      </c>
      <c r="L188" s="42" t="s">
        <v>240</v>
      </c>
      <c r="M188" s="42"/>
      <c r="N188" s="30"/>
      <c r="O188" s="30"/>
    </row>
    <row r="189" spans="2:15" ht="15.75">
      <c r="B189" s="126">
        <v>0.625</v>
      </c>
      <c r="C189" s="42">
        <v>4</v>
      </c>
      <c r="D189" s="42" t="s">
        <v>239</v>
      </c>
      <c r="E189" s="42"/>
      <c r="F189" s="42"/>
      <c r="G189" s="42"/>
      <c r="H189" s="34"/>
      <c r="I189" s="34"/>
      <c r="J189" s="126">
        <v>0.625</v>
      </c>
      <c r="K189" s="42">
        <v>8</v>
      </c>
      <c r="L189" s="42" t="s">
        <v>236</v>
      </c>
      <c r="M189" s="42"/>
      <c r="N189" s="42"/>
      <c r="O189" s="42"/>
    </row>
    <row r="190" spans="2:15" ht="15.75">
      <c r="B190" s="126"/>
      <c r="C190" s="42"/>
      <c r="D190" s="42"/>
      <c r="E190" s="42"/>
      <c r="F190" s="42"/>
      <c r="G190" s="42"/>
      <c r="I190" s="34"/>
      <c r="J190" s="257"/>
      <c r="K190" s="257"/>
      <c r="L190" s="42"/>
      <c r="M190" s="42"/>
      <c r="N190" s="257"/>
      <c r="O190" s="257"/>
    </row>
    <row r="191" spans="2:15" ht="15.75">
      <c r="B191" s="126"/>
      <c r="C191" s="42"/>
      <c r="D191" s="42"/>
      <c r="E191" s="42"/>
      <c r="F191" s="42"/>
      <c r="G191" s="42"/>
      <c r="H191" s="34"/>
      <c r="I191" s="34"/>
      <c r="J191" s="257"/>
      <c r="K191" s="257"/>
      <c r="L191" s="42"/>
      <c r="M191" s="257"/>
      <c r="N191" s="257"/>
      <c r="O191" s="257"/>
    </row>
  </sheetData>
  <sheetProtection selectLockedCells="1" selectUnlockedCells="1"/>
  <mergeCells count="27">
    <mergeCell ref="L8:O8"/>
    <mergeCell ref="D14:G14"/>
    <mergeCell ref="J15:O15"/>
    <mergeCell ref="L25:O25"/>
    <mergeCell ref="D31:G31"/>
    <mergeCell ref="J32:O32"/>
    <mergeCell ref="J42:O55"/>
    <mergeCell ref="B48:G55"/>
    <mergeCell ref="J59:O72"/>
    <mergeCell ref="B65:G72"/>
    <mergeCell ref="J76:O89"/>
    <mergeCell ref="B82:G89"/>
    <mergeCell ref="L93:O93"/>
    <mergeCell ref="D99:G99"/>
    <mergeCell ref="J100:O100"/>
    <mergeCell ref="J110:O123"/>
    <mergeCell ref="B116:G123"/>
    <mergeCell ref="J127:O140"/>
    <mergeCell ref="D133:G133"/>
    <mergeCell ref="D184:G184"/>
    <mergeCell ref="J185:O185"/>
    <mergeCell ref="L144:O144"/>
    <mergeCell ref="D150:G150"/>
    <mergeCell ref="J151:O151"/>
    <mergeCell ref="J161:O174"/>
    <mergeCell ref="D167:G167"/>
    <mergeCell ref="L178:O178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01"/>
  <sheetViews>
    <sheetView zoomScale="70" zoomScaleNormal="70" zoomScalePageLayoutView="0" workbookViewId="0" topLeftCell="A1">
      <selection activeCell="A2" sqref="A2"/>
    </sheetView>
  </sheetViews>
  <sheetFormatPr defaultColWidth="7.69921875" defaultRowHeight="15"/>
  <cols>
    <col min="1" max="1" width="8.796875" style="147" customWidth="1"/>
    <col min="2" max="2" width="9" style="147" customWidth="1"/>
    <col min="3" max="3" width="9" style="151" hidden="1" customWidth="1"/>
    <col min="4" max="4" width="9" style="147" customWidth="1"/>
    <col min="5" max="5" width="26.09765625" style="151" customWidth="1"/>
    <col min="6" max="6" width="17.59765625" style="147" customWidth="1"/>
    <col min="7" max="7" width="12" style="147" customWidth="1"/>
    <col min="8" max="8" width="7.296875" style="147" customWidth="1"/>
    <col min="9" max="9" width="17.59765625" style="147" customWidth="1"/>
    <col min="10" max="10" width="11.09765625" style="147" customWidth="1"/>
    <col min="11" max="11" width="7.296875" style="147" customWidth="1"/>
    <col min="12" max="12" width="12.796875" style="147" customWidth="1"/>
    <col min="13" max="13" width="16.19921875" style="341" customWidth="1"/>
    <col min="14" max="14" width="20.59765625" style="25" customWidth="1"/>
    <col min="15" max="15" width="10.796875" style="147" customWidth="1"/>
    <col min="16" max="17" width="10.796875" style="151" hidden="1" customWidth="1"/>
    <col min="18" max="20" width="7.69921875" style="147" hidden="1" customWidth="1"/>
    <col min="21" max="21" width="15.796875" style="147" hidden="1" customWidth="1"/>
    <col min="22" max="16384" width="7.69921875" style="147" customWidth="1"/>
  </cols>
  <sheetData>
    <row r="1" spans="2:13" ht="21" customHeight="1">
      <c r="B1" s="156" t="s">
        <v>296</v>
      </c>
      <c r="C1" s="157"/>
      <c r="D1" s="157"/>
      <c r="E1" s="25"/>
      <c r="F1" s="157"/>
      <c r="G1" s="157"/>
      <c r="H1" s="157"/>
      <c r="I1" s="157"/>
      <c r="J1" s="157"/>
      <c r="K1" s="157"/>
      <c r="L1" s="157"/>
      <c r="M1" s="335"/>
    </row>
    <row r="2" spans="2:13" ht="21" customHeight="1">
      <c r="B2" s="148" t="s">
        <v>33</v>
      </c>
      <c r="C2" s="148"/>
      <c r="D2" s="148"/>
      <c r="E2" s="157"/>
      <c r="F2" s="157"/>
      <c r="G2" s="157"/>
      <c r="H2" s="157"/>
      <c r="I2" s="157"/>
      <c r="J2" s="157"/>
      <c r="K2" s="25"/>
      <c r="L2" s="25"/>
      <c r="M2" s="335"/>
    </row>
    <row r="3" spans="2:15" ht="21" customHeight="1">
      <c r="B3" s="158" t="s">
        <v>297</v>
      </c>
      <c r="C3" s="159"/>
      <c r="D3" s="159"/>
      <c r="E3" s="25"/>
      <c r="F3" s="25"/>
      <c r="G3" s="25"/>
      <c r="H3" s="25"/>
      <c r="I3" s="25"/>
      <c r="J3" s="25"/>
      <c r="K3" s="25"/>
      <c r="L3" s="25"/>
      <c r="M3" s="336"/>
      <c r="N3" s="143"/>
      <c r="O3" s="149"/>
    </row>
    <row r="4" spans="2:15" ht="21" customHeight="1">
      <c r="B4" s="43" t="s">
        <v>298</v>
      </c>
      <c r="C4" s="23" t="s">
        <v>34</v>
      </c>
      <c r="D4" s="44" t="s">
        <v>35</v>
      </c>
      <c r="E4" s="144" t="s">
        <v>36</v>
      </c>
      <c r="F4" s="45"/>
      <c r="G4" s="46"/>
      <c r="H4" s="47" t="s">
        <v>37</v>
      </c>
      <c r="I4" s="45"/>
      <c r="J4" s="46"/>
      <c r="K4" s="47" t="s">
        <v>37</v>
      </c>
      <c r="L4" s="45" t="s">
        <v>299</v>
      </c>
      <c r="M4" s="337" t="s">
        <v>38</v>
      </c>
      <c r="N4" s="144"/>
      <c r="O4" s="145"/>
    </row>
    <row r="5" spans="2:17" ht="21" customHeight="1" thickBot="1">
      <c r="B5" s="48" t="s">
        <v>39</v>
      </c>
      <c r="C5" s="144" t="s">
        <v>300</v>
      </c>
      <c r="D5" s="49" t="s">
        <v>40</v>
      </c>
      <c r="E5" s="50" t="s">
        <v>301</v>
      </c>
      <c r="F5" s="51" t="s">
        <v>302</v>
      </c>
      <c r="G5" s="51" t="s">
        <v>303</v>
      </c>
      <c r="H5" s="52" t="s">
        <v>41</v>
      </c>
      <c r="I5" s="51" t="s">
        <v>304</v>
      </c>
      <c r="J5" s="51" t="s">
        <v>303</v>
      </c>
      <c r="K5" s="52" t="s">
        <v>41</v>
      </c>
      <c r="L5" s="53" t="s">
        <v>41</v>
      </c>
      <c r="M5" s="338" t="s">
        <v>300</v>
      </c>
      <c r="N5" s="50"/>
      <c r="O5" s="146" t="s">
        <v>305</v>
      </c>
      <c r="P5" s="25" t="s">
        <v>306</v>
      </c>
      <c r="Q5" s="25" t="s">
        <v>307</v>
      </c>
    </row>
    <row r="6" spans="2:21" ht="19.5" customHeight="1">
      <c r="B6" s="15">
        <v>1</v>
      </c>
      <c r="C6" s="141" t="str">
        <f>M6</f>
        <v>A1</v>
      </c>
      <c r="D6" s="141">
        <v>1</v>
      </c>
      <c r="E6" s="363" t="s">
        <v>376</v>
      </c>
      <c r="F6" s="363" t="s">
        <v>411</v>
      </c>
      <c r="G6" s="136" t="s">
        <v>519</v>
      </c>
      <c r="H6" s="136">
        <v>70.5</v>
      </c>
      <c r="I6" s="363" t="s">
        <v>452</v>
      </c>
      <c r="J6" s="141" t="s">
        <v>555</v>
      </c>
      <c r="K6" s="141">
        <v>42</v>
      </c>
      <c r="L6" s="133">
        <f aca="true" t="shared" si="0" ref="L6:L47">H6+K6</f>
        <v>112.5</v>
      </c>
      <c r="M6" s="347" t="s">
        <v>641</v>
      </c>
      <c r="N6" s="154"/>
      <c r="O6" s="141"/>
      <c r="Q6" s="151">
        <f aca="true" t="shared" si="1" ref="Q6:Q37">P6/2</f>
        <v>0</v>
      </c>
      <c r="S6" s="383" t="s">
        <v>91</v>
      </c>
      <c r="T6" s="384" t="s">
        <v>92</v>
      </c>
      <c r="U6" s="385"/>
    </row>
    <row r="7" spans="2:21" ht="19.5" customHeight="1">
      <c r="B7" s="15">
        <v>2</v>
      </c>
      <c r="C7" s="141" t="str">
        <f aca="true" t="shared" si="2" ref="C7:C70">M7</f>
        <v>B1</v>
      </c>
      <c r="D7" s="141">
        <v>2</v>
      </c>
      <c r="E7" s="363" t="s">
        <v>365</v>
      </c>
      <c r="F7" s="363" t="s">
        <v>397</v>
      </c>
      <c r="G7" s="136" t="s">
        <v>520</v>
      </c>
      <c r="H7" s="136">
        <v>54</v>
      </c>
      <c r="I7" s="363" t="s">
        <v>438</v>
      </c>
      <c r="J7" s="141" t="s">
        <v>556</v>
      </c>
      <c r="K7" s="141">
        <v>54</v>
      </c>
      <c r="L7" s="16">
        <f t="shared" si="0"/>
        <v>108</v>
      </c>
      <c r="M7" s="348" t="s">
        <v>642</v>
      </c>
      <c r="N7" s="154"/>
      <c r="O7" s="141"/>
      <c r="Q7" s="151">
        <f t="shared" si="1"/>
        <v>0</v>
      </c>
      <c r="S7" s="386" t="s">
        <v>93</v>
      </c>
      <c r="T7" s="387" t="s">
        <v>94</v>
      </c>
      <c r="U7" s="388"/>
    </row>
    <row r="8" spans="2:21" ht="19.5" customHeight="1">
      <c r="B8" s="15">
        <v>3</v>
      </c>
      <c r="C8" s="141" t="str">
        <f t="shared" si="2"/>
        <v>D1</v>
      </c>
      <c r="D8" s="141">
        <v>3</v>
      </c>
      <c r="E8" s="363" t="s">
        <v>993</v>
      </c>
      <c r="F8" s="363" t="s">
        <v>404</v>
      </c>
      <c r="G8" s="136" t="s">
        <v>521</v>
      </c>
      <c r="H8" s="136">
        <v>51.75</v>
      </c>
      <c r="I8" s="363" t="s">
        <v>445</v>
      </c>
      <c r="J8" s="141" t="s">
        <v>557</v>
      </c>
      <c r="K8" s="141">
        <v>51.75</v>
      </c>
      <c r="L8" s="132">
        <f t="shared" si="0"/>
        <v>103.5</v>
      </c>
      <c r="M8" s="349" t="s">
        <v>691</v>
      </c>
      <c r="N8" s="154" t="s">
        <v>643</v>
      </c>
      <c r="O8" s="141"/>
      <c r="Q8" s="151">
        <f t="shared" si="1"/>
        <v>0</v>
      </c>
      <c r="S8" s="386" t="s">
        <v>95</v>
      </c>
      <c r="T8" s="387" t="s">
        <v>96</v>
      </c>
      <c r="U8" s="388"/>
    </row>
    <row r="9" spans="2:21" ht="19.5" customHeight="1">
      <c r="B9" s="15">
        <v>4</v>
      </c>
      <c r="C9" s="141" t="str">
        <f t="shared" si="2"/>
        <v>C1</v>
      </c>
      <c r="D9" s="141">
        <v>3</v>
      </c>
      <c r="E9" s="363" t="s">
        <v>388</v>
      </c>
      <c r="F9" s="363" t="s">
        <v>639</v>
      </c>
      <c r="G9" s="136" t="s">
        <v>640</v>
      </c>
      <c r="H9" s="136">
        <v>54</v>
      </c>
      <c r="I9" s="363" t="s">
        <v>471</v>
      </c>
      <c r="J9" s="141" t="s">
        <v>571</v>
      </c>
      <c r="K9" s="141">
        <v>49.5</v>
      </c>
      <c r="L9" s="133">
        <f t="shared" si="0"/>
        <v>103.5</v>
      </c>
      <c r="M9" s="349" t="s">
        <v>690</v>
      </c>
      <c r="N9" s="154" t="s">
        <v>643</v>
      </c>
      <c r="O9" s="141"/>
      <c r="Q9" s="151">
        <f t="shared" si="1"/>
        <v>0</v>
      </c>
      <c r="S9" s="386"/>
      <c r="T9" s="387"/>
      <c r="U9" s="388"/>
    </row>
    <row r="10" spans="2:21" ht="19.5" customHeight="1">
      <c r="B10" s="15">
        <v>5</v>
      </c>
      <c r="C10" s="141" t="str">
        <f t="shared" si="2"/>
        <v>E1</v>
      </c>
      <c r="D10" s="141">
        <v>5</v>
      </c>
      <c r="E10" s="363" t="s">
        <v>991</v>
      </c>
      <c r="F10" s="363" t="s">
        <v>390</v>
      </c>
      <c r="G10" s="136" t="s">
        <v>522</v>
      </c>
      <c r="H10" s="136">
        <v>52.5</v>
      </c>
      <c r="I10" s="363" t="s">
        <v>431</v>
      </c>
      <c r="J10" s="141" t="s">
        <v>558</v>
      </c>
      <c r="K10" s="141">
        <v>48</v>
      </c>
      <c r="L10" s="16">
        <f t="shared" si="0"/>
        <v>100.5</v>
      </c>
      <c r="M10" s="349" t="s">
        <v>692</v>
      </c>
      <c r="N10" s="154" t="s">
        <v>644</v>
      </c>
      <c r="O10" s="141"/>
      <c r="Q10" s="151">
        <f t="shared" si="1"/>
        <v>0</v>
      </c>
      <c r="S10" s="386" t="s">
        <v>97</v>
      </c>
      <c r="T10" s="387" t="s">
        <v>98</v>
      </c>
      <c r="U10" s="388"/>
    </row>
    <row r="11" spans="2:21" ht="19.5" customHeight="1">
      <c r="B11" s="15">
        <v>6</v>
      </c>
      <c r="C11" s="141" t="str">
        <f t="shared" si="2"/>
        <v>F1</v>
      </c>
      <c r="D11" s="141">
        <v>5</v>
      </c>
      <c r="E11" s="363" t="s">
        <v>366</v>
      </c>
      <c r="F11" s="363" t="s">
        <v>398</v>
      </c>
      <c r="G11" s="136" t="s">
        <v>523</v>
      </c>
      <c r="H11" s="136">
        <v>50.25</v>
      </c>
      <c r="I11" s="363" t="s">
        <v>439</v>
      </c>
      <c r="J11" s="141" t="s">
        <v>559</v>
      </c>
      <c r="K11" s="141">
        <v>50.25</v>
      </c>
      <c r="L11" s="16">
        <f t="shared" si="0"/>
        <v>100.5</v>
      </c>
      <c r="M11" s="349" t="s">
        <v>693</v>
      </c>
      <c r="N11" s="154" t="s">
        <v>644</v>
      </c>
      <c r="O11" s="141"/>
      <c r="Q11" s="151">
        <f t="shared" si="1"/>
        <v>0</v>
      </c>
      <c r="S11" s="386" t="s">
        <v>162</v>
      </c>
      <c r="T11" s="387" t="s">
        <v>160</v>
      </c>
      <c r="U11" s="388"/>
    </row>
    <row r="12" spans="2:21" ht="19.5" customHeight="1">
      <c r="B12" s="15">
        <v>7</v>
      </c>
      <c r="C12" s="141" t="str">
        <f t="shared" si="2"/>
        <v>G1</v>
      </c>
      <c r="D12" s="141">
        <v>7</v>
      </c>
      <c r="E12" s="363" t="s">
        <v>379</v>
      </c>
      <c r="F12" s="363" t="s">
        <v>415</v>
      </c>
      <c r="G12" s="136" t="s">
        <v>524</v>
      </c>
      <c r="H12" s="136">
        <v>67.5</v>
      </c>
      <c r="I12" s="363" t="s">
        <v>456</v>
      </c>
      <c r="J12" s="141" t="s">
        <v>560</v>
      </c>
      <c r="K12" s="141">
        <v>31.5</v>
      </c>
      <c r="L12" s="133">
        <f t="shared" si="0"/>
        <v>99</v>
      </c>
      <c r="M12" s="348" t="s">
        <v>645</v>
      </c>
      <c r="N12" s="154"/>
      <c r="O12" s="141"/>
      <c r="Q12" s="151">
        <f t="shared" si="1"/>
        <v>0</v>
      </c>
      <c r="S12" s="386"/>
      <c r="T12" s="387"/>
      <c r="U12" s="388"/>
    </row>
    <row r="13" spans="2:21" ht="19.5" customHeight="1" thickBot="1">
      <c r="B13" s="15">
        <v>8</v>
      </c>
      <c r="C13" s="141" t="str">
        <f t="shared" si="2"/>
        <v>H1</v>
      </c>
      <c r="D13" s="141">
        <v>8</v>
      </c>
      <c r="E13" s="363" t="s">
        <v>935</v>
      </c>
      <c r="F13" s="363" t="s">
        <v>418</v>
      </c>
      <c r="G13" s="136" t="s">
        <v>525</v>
      </c>
      <c r="H13" s="136">
        <v>37.5</v>
      </c>
      <c r="I13" s="363" t="s">
        <v>459</v>
      </c>
      <c r="J13" s="141" t="s">
        <v>561</v>
      </c>
      <c r="K13" s="141">
        <v>48.75</v>
      </c>
      <c r="L13" s="16">
        <f t="shared" si="0"/>
        <v>86.25</v>
      </c>
      <c r="M13" s="348" t="s">
        <v>646</v>
      </c>
      <c r="N13" s="154"/>
      <c r="O13" s="141"/>
      <c r="Q13" s="151">
        <f t="shared" si="1"/>
        <v>0</v>
      </c>
      <c r="S13" s="389" t="s">
        <v>230</v>
      </c>
      <c r="T13" s="390" t="s">
        <v>161</v>
      </c>
      <c r="U13" s="391"/>
    </row>
    <row r="14" spans="2:21" ht="19.5" customHeight="1">
      <c r="B14" s="15">
        <v>9</v>
      </c>
      <c r="C14" s="141" t="str">
        <f t="shared" si="2"/>
        <v>H2</v>
      </c>
      <c r="D14" s="141">
        <v>9</v>
      </c>
      <c r="E14" s="363" t="s">
        <v>378</v>
      </c>
      <c r="F14" s="363" t="s">
        <v>413</v>
      </c>
      <c r="G14" s="136" t="s">
        <v>526</v>
      </c>
      <c r="H14" s="136">
        <v>49.5</v>
      </c>
      <c r="I14" s="363" t="s">
        <v>454</v>
      </c>
      <c r="J14" s="141" t="s">
        <v>562</v>
      </c>
      <c r="K14" s="141">
        <v>25.5</v>
      </c>
      <c r="L14" s="16">
        <f t="shared" si="0"/>
        <v>75</v>
      </c>
      <c r="M14" s="348" t="s">
        <v>200</v>
      </c>
      <c r="N14" s="345"/>
      <c r="O14" s="139"/>
      <c r="Q14" s="151">
        <f t="shared" si="1"/>
        <v>0</v>
      </c>
      <c r="S14" s="392"/>
      <c r="T14" s="392"/>
      <c r="U14" s="392"/>
    </row>
    <row r="15" spans="2:21" ht="19.5" customHeight="1">
      <c r="B15" s="15">
        <v>10</v>
      </c>
      <c r="C15" s="141" t="str">
        <f t="shared" si="2"/>
        <v>G2</v>
      </c>
      <c r="D15" s="141">
        <v>10</v>
      </c>
      <c r="E15" s="363" t="s">
        <v>367</v>
      </c>
      <c r="F15" s="363" t="s">
        <v>399</v>
      </c>
      <c r="G15" s="136" t="s">
        <v>527</v>
      </c>
      <c r="H15" s="136">
        <v>67.5</v>
      </c>
      <c r="I15" s="363" t="s">
        <v>440</v>
      </c>
      <c r="J15" s="141" t="s">
        <v>563</v>
      </c>
      <c r="K15" s="141">
        <v>5.25</v>
      </c>
      <c r="L15" s="16">
        <f t="shared" si="0"/>
        <v>72.75</v>
      </c>
      <c r="M15" s="348" t="s">
        <v>191</v>
      </c>
      <c r="N15" s="154"/>
      <c r="O15" s="141"/>
      <c r="Q15" s="151">
        <f t="shared" si="1"/>
        <v>0</v>
      </c>
      <c r="S15" s="387" t="s">
        <v>91</v>
      </c>
      <c r="T15" s="387" t="s">
        <v>96</v>
      </c>
      <c r="U15" s="387"/>
    </row>
    <row r="16" spans="2:21" ht="19.5" customHeight="1">
      <c r="B16" s="15">
        <v>11</v>
      </c>
      <c r="C16" s="141" t="str">
        <f t="shared" si="2"/>
        <v>F2</v>
      </c>
      <c r="D16" s="141">
        <v>11</v>
      </c>
      <c r="E16" s="363" t="s">
        <v>371</v>
      </c>
      <c r="F16" s="363" t="s">
        <v>406</v>
      </c>
      <c r="G16" s="136" t="s">
        <v>528</v>
      </c>
      <c r="H16" s="136">
        <v>24</v>
      </c>
      <c r="I16" s="363" t="s">
        <v>447</v>
      </c>
      <c r="J16" s="141" t="s">
        <v>564</v>
      </c>
      <c r="K16" s="141">
        <v>42.75</v>
      </c>
      <c r="L16" s="132">
        <f t="shared" si="0"/>
        <v>66.75</v>
      </c>
      <c r="M16" s="348" t="s">
        <v>199</v>
      </c>
      <c r="N16" s="154"/>
      <c r="O16" s="141"/>
      <c r="Q16" s="151">
        <f t="shared" si="1"/>
        <v>0</v>
      </c>
      <c r="S16" s="387" t="s">
        <v>93</v>
      </c>
      <c r="T16" s="387" t="s">
        <v>98</v>
      </c>
      <c r="U16" s="387"/>
    </row>
    <row r="17" spans="2:21" ht="19.5" customHeight="1">
      <c r="B17" s="15">
        <v>12</v>
      </c>
      <c r="C17" s="141" t="str">
        <f t="shared" si="2"/>
        <v>E2</v>
      </c>
      <c r="D17" s="141">
        <v>12</v>
      </c>
      <c r="E17" s="393" t="s">
        <v>380</v>
      </c>
      <c r="F17" s="363" t="s">
        <v>417</v>
      </c>
      <c r="G17" s="136" t="s">
        <v>529</v>
      </c>
      <c r="H17" s="136">
        <v>30</v>
      </c>
      <c r="I17" s="363" t="s">
        <v>458</v>
      </c>
      <c r="J17" s="141" t="s">
        <v>565</v>
      </c>
      <c r="K17" s="141">
        <v>30</v>
      </c>
      <c r="L17" s="16">
        <f t="shared" si="0"/>
        <v>60</v>
      </c>
      <c r="M17" s="140" t="s">
        <v>198</v>
      </c>
      <c r="N17" s="154"/>
      <c r="O17" s="141"/>
      <c r="Q17" s="151">
        <f t="shared" si="1"/>
        <v>0</v>
      </c>
      <c r="S17" s="387" t="s">
        <v>95</v>
      </c>
      <c r="T17" s="387" t="s">
        <v>160</v>
      </c>
      <c r="U17" s="387"/>
    </row>
    <row r="18" spans="2:21" ht="19.5" customHeight="1">
      <c r="B18" s="15">
        <v>13</v>
      </c>
      <c r="C18" s="141" t="str">
        <f t="shared" si="2"/>
        <v>D2</v>
      </c>
      <c r="D18" s="141">
        <v>13</v>
      </c>
      <c r="E18" s="363" t="s">
        <v>968</v>
      </c>
      <c r="F18" s="363" t="s">
        <v>424</v>
      </c>
      <c r="G18" s="136" t="s">
        <v>530</v>
      </c>
      <c r="H18" s="136">
        <v>3</v>
      </c>
      <c r="I18" s="363" t="s">
        <v>465</v>
      </c>
      <c r="J18" s="141" t="s">
        <v>566</v>
      </c>
      <c r="K18" s="141">
        <v>54</v>
      </c>
      <c r="L18" s="132">
        <f t="shared" si="0"/>
        <v>57</v>
      </c>
      <c r="M18" s="140" t="s">
        <v>197</v>
      </c>
      <c r="N18" s="154"/>
      <c r="O18" s="141"/>
      <c r="Q18" s="151">
        <f t="shared" si="1"/>
        <v>0</v>
      </c>
      <c r="S18" s="387" t="s">
        <v>97</v>
      </c>
      <c r="T18" s="387" t="s">
        <v>161</v>
      </c>
      <c r="U18" s="387"/>
    </row>
    <row r="19" spans="2:21" ht="19.5" customHeight="1">
      <c r="B19" s="15">
        <v>14</v>
      </c>
      <c r="C19" s="141" t="str">
        <f t="shared" si="2"/>
        <v>C2</v>
      </c>
      <c r="D19" s="141">
        <v>14</v>
      </c>
      <c r="E19" s="363" t="s">
        <v>932</v>
      </c>
      <c r="F19" s="363" t="s">
        <v>419</v>
      </c>
      <c r="G19" s="136" t="s">
        <v>531</v>
      </c>
      <c r="H19" s="136">
        <v>49.5</v>
      </c>
      <c r="I19" s="363" t="s">
        <v>460</v>
      </c>
      <c r="J19" s="141" t="s">
        <v>567</v>
      </c>
      <c r="K19" s="141">
        <v>6.75</v>
      </c>
      <c r="L19" s="16">
        <f t="shared" si="0"/>
        <v>56.25</v>
      </c>
      <c r="M19" s="140" t="s">
        <v>196</v>
      </c>
      <c r="N19" s="154"/>
      <c r="O19" s="141"/>
      <c r="Q19" s="151">
        <f t="shared" si="1"/>
        <v>0</v>
      </c>
      <c r="S19" s="387" t="s">
        <v>162</v>
      </c>
      <c r="T19" s="387" t="s">
        <v>163</v>
      </c>
      <c r="U19" s="387"/>
    </row>
    <row r="20" spans="2:21" ht="19.5" customHeight="1">
      <c r="B20" s="15">
        <v>15</v>
      </c>
      <c r="C20" s="141" t="str">
        <f t="shared" si="2"/>
        <v>B2</v>
      </c>
      <c r="D20" s="141">
        <v>15</v>
      </c>
      <c r="E20" s="363" t="s">
        <v>364</v>
      </c>
      <c r="F20" s="363" t="s">
        <v>396</v>
      </c>
      <c r="G20" s="136" t="s">
        <v>532</v>
      </c>
      <c r="H20" s="136">
        <v>55.5</v>
      </c>
      <c r="I20" s="363" t="s">
        <v>437</v>
      </c>
      <c r="J20" s="141" t="s">
        <v>568</v>
      </c>
      <c r="K20" s="141">
        <v>0</v>
      </c>
      <c r="L20" s="16">
        <f t="shared" si="0"/>
        <v>55.5</v>
      </c>
      <c r="M20" s="140" t="s">
        <v>195</v>
      </c>
      <c r="N20" s="154"/>
      <c r="O20" s="141"/>
      <c r="Q20" s="151">
        <f t="shared" si="1"/>
        <v>0</v>
      </c>
      <c r="S20" s="387"/>
      <c r="T20" s="387"/>
      <c r="U20" s="387"/>
    </row>
    <row r="21" spans="2:21" ht="19.5" customHeight="1">
      <c r="B21" s="15">
        <v>16</v>
      </c>
      <c r="C21" s="141" t="str">
        <f t="shared" si="2"/>
        <v>A2</v>
      </c>
      <c r="D21" s="141">
        <v>16</v>
      </c>
      <c r="E21" s="363" t="s">
        <v>940</v>
      </c>
      <c r="F21" s="363" t="s">
        <v>414</v>
      </c>
      <c r="G21" s="136" t="s">
        <v>533</v>
      </c>
      <c r="H21" s="136">
        <v>46.5</v>
      </c>
      <c r="I21" s="363" t="s">
        <v>455</v>
      </c>
      <c r="J21" s="141" t="s">
        <v>569</v>
      </c>
      <c r="K21" s="141">
        <v>8.25</v>
      </c>
      <c r="L21" s="16">
        <f t="shared" si="0"/>
        <v>54.75</v>
      </c>
      <c r="M21" s="140" t="s">
        <v>194</v>
      </c>
      <c r="N21" s="154"/>
      <c r="O21" s="141"/>
      <c r="Q21" s="151">
        <f t="shared" si="1"/>
        <v>0</v>
      </c>
      <c r="S21" s="387"/>
      <c r="T21" s="387"/>
      <c r="U21" s="387"/>
    </row>
    <row r="22" spans="2:21" ht="19.5" customHeight="1">
      <c r="B22" s="15">
        <v>17</v>
      </c>
      <c r="C22" s="141" t="str">
        <f t="shared" si="2"/>
        <v>A3</v>
      </c>
      <c r="D22" s="141">
        <v>16</v>
      </c>
      <c r="E22" s="363" t="s">
        <v>1017</v>
      </c>
      <c r="F22" s="363" t="s">
        <v>416</v>
      </c>
      <c r="G22" s="136" t="s">
        <v>534</v>
      </c>
      <c r="H22" s="136">
        <v>8.25</v>
      </c>
      <c r="I22" s="363" t="s">
        <v>457</v>
      </c>
      <c r="J22" s="141" t="s">
        <v>570</v>
      </c>
      <c r="K22" s="141">
        <v>46.5</v>
      </c>
      <c r="L22" s="16">
        <f t="shared" si="0"/>
        <v>54.75</v>
      </c>
      <c r="M22" s="140" t="s">
        <v>647</v>
      </c>
      <c r="N22" s="154"/>
      <c r="O22" s="141"/>
      <c r="Q22" s="151">
        <f t="shared" si="1"/>
        <v>0</v>
      </c>
      <c r="S22" s="387" t="s">
        <v>164</v>
      </c>
      <c r="T22" s="387" t="s">
        <v>165</v>
      </c>
      <c r="U22" s="387"/>
    </row>
    <row r="23" spans="2:21" ht="19.5" customHeight="1">
      <c r="B23" s="15">
        <v>18</v>
      </c>
      <c r="C23" s="141" t="str">
        <f t="shared" si="2"/>
        <v>B3</v>
      </c>
      <c r="D23" s="141">
        <v>18</v>
      </c>
      <c r="E23" s="363" t="s">
        <v>372</v>
      </c>
      <c r="F23" s="363" t="s">
        <v>407</v>
      </c>
      <c r="G23" s="136" t="s">
        <v>535</v>
      </c>
      <c r="H23" s="136">
        <v>48.75</v>
      </c>
      <c r="I23" s="363" t="s">
        <v>448</v>
      </c>
      <c r="J23" s="141" t="s">
        <v>572</v>
      </c>
      <c r="K23" s="141">
        <v>0</v>
      </c>
      <c r="L23" s="132">
        <f t="shared" si="0"/>
        <v>48.75</v>
      </c>
      <c r="M23" s="140" t="s">
        <v>648</v>
      </c>
      <c r="N23" s="154"/>
      <c r="O23" s="141"/>
      <c r="Q23" s="151">
        <f t="shared" si="1"/>
        <v>0</v>
      </c>
      <c r="S23" s="387"/>
      <c r="T23" s="387"/>
      <c r="U23" s="387"/>
    </row>
    <row r="24" spans="2:21" ht="19.5" customHeight="1">
      <c r="B24" s="15">
        <v>19</v>
      </c>
      <c r="C24" s="141" t="str">
        <f t="shared" si="2"/>
        <v>C3</v>
      </c>
      <c r="D24" s="141">
        <v>19</v>
      </c>
      <c r="E24" s="363" t="s">
        <v>377</v>
      </c>
      <c r="F24" s="363" t="s">
        <v>412</v>
      </c>
      <c r="G24" s="136" t="s">
        <v>536</v>
      </c>
      <c r="H24" s="136">
        <v>3</v>
      </c>
      <c r="I24" s="346" t="s">
        <v>453</v>
      </c>
      <c r="J24" s="141" t="s">
        <v>573</v>
      </c>
      <c r="K24" s="141">
        <v>42</v>
      </c>
      <c r="L24" s="133">
        <f t="shared" si="0"/>
        <v>45</v>
      </c>
      <c r="M24" s="140" t="s">
        <v>649</v>
      </c>
      <c r="N24" s="154"/>
      <c r="O24" s="141"/>
      <c r="Q24" s="151">
        <f t="shared" si="1"/>
        <v>0</v>
      </c>
      <c r="S24" s="387"/>
      <c r="T24" s="387"/>
      <c r="U24" s="387"/>
    </row>
    <row r="25" spans="2:21" ht="19.5" customHeight="1">
      <c r="B25" s="15">
        <v>20</v>
      </c>
      <c r="C25" s="141" t="str">
        <f t="shared" si="2"/>
        <v>D3</v>
      </c>
      <c r="D25" s="141">
        <v>20</v>
      </c>
      <c r="E25" s="363" t="s">
        <v>976</v>
      </c>
      <c r="F25" s="363" t="s">
        <v>421</v>
      </c>
      <c r="G25" s="136" t="s">
        <v>537</v>
      </c>
      <c r="H25" s="136">
        <v>30.75</v>
      </c>
      <c r="I25" s="363" t="s">
        <v>462</v>
      </c>
      <c r="J25" s="141" t="s">
        <v>574</v>
      </c>
      <c r="K25" s="141">
        <v>12</v>
      </c>
      <c r="L25" s="16">
        <f t="shared" si="0"/>
        <v>42.75</v>
      </c>
      <c r="M25" s="140" t="s">
        <v>650</v>
      </c>
      <c r="N25" s="154"/>
      <c r="O25" s="141"/>
      <c r="Q25" s="151">
        <f t="shared" si="1"/>
        <v>0</v>
      </c>
      <c r="S25" s="387"/>
      <c r="T25" s="387"/>
      <c r="U25" s="387"/>
    </row>
    <row r="26" spans="2:21" ht="19.5" customHeight="1">
      <c r="B26" s="15">
        <v>21</v>
      </c>
      <c r="C26" s="141" t="str">
        <f t="shared" si="2"/>
        <v>E3</v>
      </c>
      <c r="D26" s="141">
        <v>21</v>
      </c>
      <c r="E26" s="363" t="s">
        <v>370</v>
      </c>
      <c r="F26" s="363" t="s">
        <v>405</v>
      </c>
      <c r="G26" s="136" t="s">
        <v>538</v>
      </c>
      <c r="H26" s="136">
        <v>20.25</v>
      </c>
      <c r="I26" s="363" t="s">
        <v>446</v>
      </c>
      <c r="J26" s="141" t="s">
        <v>575</v>
      </c>
      <c r="K26" s="141">
        <v>18</v>
      </c>
      <c r="L26" s="132">
        <f t="shared" si="0"/>
        <v>38.25</v>
      </c>
      <c r="M26" s="140" t="s">
        <v>651</v>
      </c>
      <c r="N26" s="154"/>
      <c r="O26" s="141"/>
      <c r="Q26" s="151">
        <f t="shared" si="1"/>
        <v>0</v>
      </c>
      <c r="S26" s="387"/>
      <c r="T26" s="387"/>
      <c r="U26" s="387"/>
    </row>
    <row r="27" spans="2:21" ht="19.5" customHeight="1">
      <c r="B27" s="15">
        <v>22</v>
      </c>
      <c r="C27" s="141" t="str">
        <f t="shared" si="2"/>
        <v>F3</v>
      </c>
      <c r="D27" s="141">
        <v>22</v>
      </c>
      <c r="E27" s="363" t="s">
        <v>368</v>
      </c>
      <c r="F27" s="363" t="s">
        <v>401</v>
      </c>
      <c r="G27" s="136" t="s">
        <v>539</v>
      </c>
      <c r="H27" s="136">
        <v>35.25</v>
      </c>
      <c r="I27" s="363" t="s">
        <v>442</v>
      </c>
      <c r="J27" s="141" t="s">
        <v>576</v>
      </c>
      <c r="K27" s="141">
        <v>0</v>
      </c>
      <c r="L27" s="16">
        <f t="shared" si="0"/>
        <v>35.25</v>
      </c>
      <c r="M27" s="140" t="s">
        <v>652</v>
      </c>
      <c r="N27" s="154"/>
      <c r="O27" s="141"/>
      <c r="Q27" s="151">
        <f t="shared" si="1"/>
        <v>0</v>
      </c>
      <c r="S27" s="387"/>
      <c r="T27" s="387"/>
      <c r="U27" s="387"/>
    </row>
    <row r="28" spans="2:21" ht="19.5" customHeight="1">
      <c r="B28" s="15">
        <v>23</v>
      </c>
      <c r="C28" s="141" t="str">
        <f t="shared" si="2"/>
        <v>G3</v>
      </c>
      <c r="D28" s="141">
        <v>23</v>
      </c>
      <c r="E28" s="363" t="s">
        <v>1022</v>
      </c>
      <c r="F28" s="363" t="s">
        <v>392</v>
      </c>
      <c r="G28" s="136" t="s">
        <v>540</v>
      </c>
      <c r="H28" s="136">
        <v>29.25</v>
      </c>
      <c r="I28" s="363" t="s">
        <v>433</v>
      </c>
      <c r="J28" s="141" t="s">
        <v>577</v>
      </c>
      <c r="K28" s="141">
        <v>3</v>
      </c>
      <c r="L28" s="16">
        <f t="shared" si="0"/>
        <v>32.25</v>
      </c>
      <c r="M28" s="140" t="s">
        <v>653</v>
      </c>
      <c r="N28" s="154"/>
      <c r="O28" s="141"/>
      <c r="Q28" s="151">
        <f t="shared" si="1"/>
        <v>0</v>
      </c>
      <c r="S28" s="387"/>
      <c r="T28" s="387"/>
      <c r="U28" s="387"/>
    </row>
    <row r="29" spans="2:21" ht="19.5" customHeight="1">
      <c r="B29" s="15">
        <v>24</v>
      </c>
      <c r="C29" s="141" t="str">
        <f t="shared" si="2"/>
        <v>H3</v>
      </c>
      <c r="D29" s="141">
        <v>24</v>
      </c>
      <c r="E29" s="363" t="s">
        <v>384</v>
      </c>
      <c r="F29" s="363" t="s">
        <v>425</v>
      </c>
      <c r="G29" s="136" t="s">
        <v>541</v>
      </c>
      <c r="H29" s="136">
        <v>15.75</v>
      </c>
      <c r="I29" s="363" t="s">
        <v>466</v>
      </c>
      <c r="J29" s="141" t="s">
        <v>578</v>
      </c>
      <c r="K29" s="141">
        <v>15.75</v>
      </c>
      <c r="L29" s="133">
        <f t="shared" si="0"/>
        <v>31.5</v>
      </c>
      <c r="M29" s="140" t="s">
        <v>654</v>
      </c>
      <c r="N29" s="154"/>
      <c r="O29" s="141"/>
      <c r="Q29" s="151">
        <f t="shared" si="1"/>
        <v>0</v>
      </c>
      <c r="S29" s="387" t="s">
        <v>231</v>
      </c>
      <c r="T29" s="387" t="s">
        <v>232</v>
      </c>
      <c r="U29" s="387"/>
    </row>
    <row r="30" spans="2:21" ht="19.5" customHeight="1">
      <c r="B30" s="15">
        <v>25</v>
      </c>
      <c r="C30" s="141" t="str">
        <f t="shared" si="2"/>
        <v>SEED#25</v>
      </c>
      <c r="D30" s="141">
        <v>25</v>
      </c>
      <c r="E30" s="363" t="s">
        <v>373</v>
      </c>
      <c r="F30" s="363" t="s">
        <v>408</v>
      </c>
      <c r="G30" s="136" t="s">
        <v>542</v>
      </c>
      <c r="H30" s="136">
        <v>24</v>
      </c>
      <c r="I30" s="363" t="s">
        <v>449</v>
      </c>
      <c r="J30" s="141" t="s">
        <v>579</v>
      </c>
      <c r="K30" s="141">
        <v>5.25</v>
      </c>
      <c r="L30" s="132">
        <f t="shared" si="0"/>
        <v>29.25</v>
      </c>
      <c r="M30" s="344" t="s">
        <v>831</v>
      </c>
      <c r="N30" s="154" t="s">
        <v>655</v>
      </c>
      <c r="O30" s="141"/>
      <c r="Q30" s="151">
        <f t="shared" si="1"/>
        <v>0</v>
      </c>
      <c r="S30" s="387"/>
      <c r="T30" s="387"/>
      <c r="U30" s="387"/>
    </row>
    <row r="31" spans="2:21" ht="19.5" customHeight="1">
      <c r="B31" s="15">
        <v>26</v>
      </c>
      <c r="C31" s="141" t="str">
        <f t="shared" si="2"/>
        <v>SEED#26</v>
      </c>
      <c r="D31" s="141">
        <v>25</v>
      </c>
      <c r="E31" s="363" t="s">
        <v>385</v>
      </c>
      <c r="F31" s="363" t="s">
        <v>427</v>
      </c>
      <c r="G31" s="136" t="s">
        <v>543</v>
      </c>
      <c r="H31" s="136">
        <v>29.25</v>
      </c>
      <c r="I31" s="363" t="s">
        <v>468</v>
      </c>
      <c r="J31" s="248" t="s">
        <v>509</v>
      </c>
      <c r="K31" s="141">
        <v>0</v>
      </c>
      <c r="L31" s="132">
        <f t="shared" si="0"/>
        <v>29.25</v>
      </c>
      <c r="M31" s="344" t="s">
        <v>830</v>
      </c>
      <c r="N31" s="154" t="s">
        <v>655</v>
      </c>
      <c r="O31" s="141"/>
      <c r="Q31" s="151">
        <f t="shared" si="1"/>
        <v>0</v>
      </c>
      <c r="S31" s="387"/>
      <c r="T31" s="387"/>
      <c r="U31" s="387"/>
    </row>
    <row r="32" spans="2:21" ht="19.5" customHeight="1">
      <c r="B32" s="15">
        <v>27</v>
      </c>
      <c r="C32" s="141" t="s">
        <v>76</v>
      </c>
      <c r="D32" s="141">
        <v>27</v>
      </c>
      <c r="E32" s="363" t="s">
        <v>375</v>
      </c>
      <c r="F32" s="363" t="s">
        <v>410</v>
      </c>
      <c r="G32" s="136" t="s">
        <v>544</v>
      </c>
      <c r="H32" s="136">
        <v>13.5</v>
      </c>
      <c r="I32" s="363" t="s">
        <v>451</v>
      </c>
      <c r="J32" s="141" t="s">
        <v>580</v>
      </c>
      <c r="K32" s="141">
        <v>13.5</v>
      </c>
      <c r="L32" s="132">
        <f t="shared" si="0"/>
        <v>27</v>
      </c>
      <c r="M32" s="339" t="s">
        <v>135</v>
      </c>
      <c r="N32" s="154"/>
      <c r="O32" s="141"/>
      <c r="Q32" s="151">
        <f t="shared" si="1"/>
        <v>0</v>
      </c>
      <c r="S32" s="387"/>
      <c r="T32" s="387"/>
      <c r="U32" s="387"/>
    </row>
    <row r="33" spans="2:21" ht="19.5" customHeight="1">
      <c r="B33" s="15">
        <v>28</v>
      </c>
      <c r="C33" s="141" t="s">
        <v>75</v>
      </c>
      <c r="D33" s="141">
        <v>28</v>
      </c>
      <c r="E33" s="363" t="s">
        <v>360</v>
      </c>
      <c r="F33" s="363" t="s">
        <v>391</v>
      </c>
      <c r="G33" s="136" t="s">
        <v>545</v>
      </c>
      <c r="H33" s="136">
        <v>1.5</v>
      </c>
      <c r="I33" s="363" t="s">
        <v>432</v>
      </c>
      <c r="J33" s="141" t="s">
        <v>581</v>
      </c>
      <c r="K33" s="141">
        <v>7.5</v>
      </c>
      <c r="L33" s="16">
        <f t="shared" si="0"/>
        <v>9</v>
      </c>
      <c r="M33" s="339" t="s">
        <v>136</v>
      </c>
      <c r="N33" s="154"/>
      <c r="O33" s="141"/>
      <c r="Q33" s="151">
        <f t="shared" si="1"/>
        <v>0</v>
      </c>
      <c r="S33" s="387"/>
      <c r="T33" s="387"/>
      <c r="U33" s="387"/>
    </row>
    <row r="34" spans="2:21" ht="19.5" customHeight="1">
      <c r="B34" s="15">
        <v>29</v>
      </c>
      <c r="C34" s="141" t="s">
        <v>74</v>
      </c>
      <c r="D34" s="141">
        <v>29</v>
      </c>
      <c r="E34" s="363" t="s">
        <v>389</v>
      </c>
      <c r="F34" s="363" t="s">
        <v>430</v>
      </c>
      <c r="G34" s="136" t="s">
        <v>546</v>
      </c>
      <c r="H34" s="136">
        <v>3.75</v>
      </c>
      <c r="I34" s="363" t="s">
        <v>472</v>
      </c>
      <c r="J34" s="141" t="s">
        <v>582</v>
      </c>
      <c r="K34" s="141">
        <v>3.75</v>
      </c>
      <c r="L34" s="133">
        <f t="shared" si="0"/>
        <v>7.5</v>
      </c>
      <c r="M34" s="339" t="s">
        <v>137</v>
      </c>
      <c r="N34" s="154"/>
      <c r="O34" s="141"/>
      <c r="Q34" s="151">
        <f t="shared" si="1"/>
        <v>0</v>
      </c>
      <c r="S34" s="387"/>
      <c r="T34" s="387"/>
      <c r="U34" s="387"/>
    </row>
    <row r="35" spans="2:21" ht="19.5" customHeight="1">
      <c r="B35" s="15">
        <v>30</v>
      </c>
      <c r="C35" s="141" t="str">
        <f t="shared" si="2"/>
        <v>SEED#30</v>
      </c>
      <c r="D35" s="141">
        <v>30</v>
      </c>
      <c r="E35" s="363" t="s">
        <v>362</v>
      </c>
      <c r="F35" s="363" t="s">
        <v>394</v>
      </c>
      <c r="G35" s="136" t="s">
        <v>547</v>
      </c>
      <c r="H35" s="136">
        <v>3</v>
      </c>
      <c r="I35" s="363" t="s">
        <v>435</v>
      </c>
      <c r="J35" s="141" t="s">
        <v>583</v>
      </c>
      <c r="K35" s="141">
        <v>3.75</v>
      </c>
      <c r="L35" s="16">
        <f t="shared" si="0"/>
        <v>6.75</v>
      </c>
      <c r="M35" s="339" t="s">
        <v>138</v>
      </c>
      <c r="N35" s="154"/>
      <c r="O35" s="141"/>
      <c r="Q35" s="151">
        <f t="shared" si="1"/>
        <v>0</v>
      </c>
      <c r="S35" s="387"/>
      <c r="T35" s="387"/>
      <c r="U35" s="387"/>
    </row>
    <row r="36" spans="2:21" ht="19.5" customHeight="1">
      <c r="B36" s="15">
        <v>31</v>
      </c>
      <c r="C36" s="141" t="str">
        <f t="shared" si="2"/>
        <v>SEED#31</v>
      </c>
      <c r="D36" s="141">
        <v>31</v>
      </c>
      <c r="E36" s="363" t="s">
        <v>361</v>
      </c>
      <c r="F36" s="363" t="s">
        <v>393</v>
      </c>
      <c r="G36" s="136" t="s">
        <v>548</v>
      </c>
      <c r="H36" s="136">
        <v>3</v>
      </c>
      <c r="I36" s="363" t="s">
        <v>434</v>
      </c>
      <c r="J36" s="141" t="s">
        <v>584</v>
      </c>
      <c r="K36" s="141">
        <v>3</v>
      </c>
      <c r="L36" s="16">
        <f t="shared" si="0"/>
        <v>6</v>
      </c>
      <c r="M36" s="339" t="s">
        <v>139</v>
      </c>
      <c r="N36" s="154"/>
      <c r="O36" s="141"/>
      <c r="Q36" s="151">
        <f t="shared" si="1"/>
        <v>0</v>
      </c>
      <c r="S36" s="387"/>
      <c r="T36" s="387"/>
      <c r="U36" s="387"/>
    </row>
    <row r="37" spans="2:21" ht="19.5" customHeight="1">
      <c r="B37" s="15">
        <v>32</v>
      </c>
      <c r="C37" s="141" t="str">
        <f t="shared" si="2"/>
        <v>SEED#32</v>
      </c>
      <c r="D37" s="141">
        <v>32</v>
      </c>
      <c r="E37" s="363" t="s">
        <v>386</v>
      </c>
      <c r="F37" s="363" t="s">
        <v>428</v>
      </c>
      <c r="G37" s="136" t="s">
        <v>549</v>
      </c>
      <c r="H37" s="136">
        <v>2.25</v>
      </c>
      <c r="I37" s="363" t="s">
        <v>469</v>
      </c>
      <c r="J37" s="141" t="s">
        <v>585</v>
      </c>
      <c r="K37" s="141">
        <v>2.25</v>
      </c>
      <c r="L37" s="132">
        <f t="shared" si="0"/>
        <v>4.5</v>
      </c>
      <c r="M37" s="339" t="s">
        <v>140</v>
      </c>
      <c r="N37" s="154"/>
      <c r="O37" s="141"/>
      <c r="Q37" s="151">
        <f t="shared" si="1"/>
        <v>0</v>
      </c>
      <c r="S37" s="387" t="s">
        <v>233</v>
      </c>
      <c r="T37" s="387" t="s">
        <v>234</v>
      </c>
      <c r="U37" s="387"/>
    </row>
    <row r="38" spans="2:17" ht="19.5" customHeight="1">
      <c r="B38" s="15">
        <v>33</v>
      </c>
      <c r="C38" s="141" t="s">
        <v>71</v>
      </c>
      <c r="D38" s="141">
        <v>33</v>
      </c>
      <c r="E38" s="363" t="s">
        <v>363</v>
      </c>
      <c r="F38" s="363" t="s">
        <v>395</v>
      </c>
      <c r="G38" s="136" t="s">
        <v>550</v>
      </c>
      <c r="H38" s="136">
        <v>1.5</v>
      </c>
      <c r="I38" s="363" t="s">
        <v>436</v>
      </c>
      <c r="J38" s="141" t="s">
        <v>586</v>
      </c>
      <c r="K38" s="141">
        <v>1.5</v>
      </c>
      <c r="L38" s="16">
        <f t="shared" si="0"/>
        <v>3</v>
      </c>
      <c r="M38" s="339" t="s">
        <v>143</v>
      </c>
      <c r="N38" s="154"/>
      <c r="O38" s="141"/>
      <c r="Q38" s="151">
        <f aca="true" t="shared" si="3" ref="Q38:Q58">P38/2</f>
        <v>0</v>
      </c>
    </row>
    <row r="39" spans="2:17" ht="19.5" customHeight="1">
      <c r="B39" s="15">
        <v>34</v>
      </c>
      <c r="C39" s="141" t="s">
        <v>72</v>
      </c>
      <c r="D39" s="141">
        <v>34</v>
      </c>
      <c r="E39" s="363" t="s">
        <v>369</v>
      </c>
      <c r="F39" s="363" t="s">
        <v>403</v>
      </c>
      <c r="G39" s="136" t="s">
        <v>551</v>
      </c>
      <c r="H39" s="136">
        <v>2.25</v>
      </c>
      <c r="I39" s="363" t="s">
        <v>444</v>
      </c>
      <c r="J39" s="141" t="s">
        <v>587</v>
      </c>
      <c r="K39" s="141">
        <v>0</v>
      </c>
      <c r="L39" s="16">
        <f t="shared" si="0"/>
        <v>2.25</v>
      </c>
      <c r="M39" s="339" t="s">
        <v>656</v>
      </c>
      <c r="N39" s="154"/>
      <c r="O39" s="141"/>
      <c r="Q39" s="151">
        <f t="shared" si="3"/>
        <v>0</v>
      </c>
    </row>
    <row r="40" spans="2:17" ht="19.5" customHeight="1">
      <c r="B40" s="15">
        <v>35</v>
      </c>
      <c r="C40" s="141" t="s">
        <v>73</v>
      </c>
      <c r="D40" s="141">
        <v>35</v>
      </c>
      <c r="E40" s="363" t="s">
        <v>1005</v>
      </c>
      <c r="F40" s="363" t="s">
        <v>426</v>
      </c>
      <c r="G40" s="136" t="s">
        <v>552</v>
      </c>
      <c r="H40" s="136">
        <v>0.75</v>
      </c>
      <c r="I40" s="363" t="s">
        <v>467</v>
      </c>
      <c r="J40" s="141" t="s">
        <v>588</v>
      </c>
      <c r="K40" s="141">
        <v>0.75</v>
      </c>
      <c r="L40" s="132">
        <f t="shared" si="0"/>
        <v>1.5</v>
      </c>
      <c r="M40" s="339" t="s">
        <v>142</v>
      </c>
      <c r="N40" s="154"/>
      <c r="O40" s="141"/>
      <c r="Q40" s="151">
        <f t="shared" si="3"/>
        <v>0</v>
      </c>
    </row>
    <row r="41" spans="2:17" ht="19.5" customHeight="1">
      <c r="B41" s="15">
        <v>36</v>
      </c>
      <c r="C41" s="141" t="s">
        <v>62</v>
      </c>
      <c r="D41" s="28">
        <v>36</v>
      </c>
      <c r="E41" s="363" t="s">
        <v>936</v>
      </c>
      <c r="F41" s="363" t="s">
        <v>400</v>
      </c>
      <c r="G41" s="248" t="s">
        <v>509</v>
      </c>
      <c r="H41" s="136">
        <v>0</v>
      </c>
      <c r="I41" s="363" t="s">
        <v>441</v>
      </c>
      <c r="J41" s="248" t="s">
        <v>509</v>
      </c>
      <c r="K41" s="141">
        <v>0</v>
      </c>
      <c r="L41" s="16">
        <f t="shared" si="0"/>
        <v>0</v>
      </c>
      <c r="M41" s="365" t="s">
        <v>832</v>
      </c>
      <c r="N41" s="154" t="s">
        <v>658</v>
      </c>
      <c r="O41" s="141"/>
      <c r="Q41" s="151">
        <f t="shared" si="3"/>
        <v>0</v>
      </c>
    </row>
    <row r="42" spans="2:17" ht="19.5" customHeight="1">
      <c r="B42" s="15">
        <v>37</v>
      </c>
      <c r="C42" s="141" t="s">
        <v>77</v>
      </c>
      <c r="D42" s="28">
        <v>36</v>
      </c>
      <c r="E42" s="363" t="s">
        <v>988</v>
      </c>
      <c r="F42" s="363" t="s">
        <v>402</v>
      </c>
      <c r="G42" s="136" t="s">
        <v>553</v>
      </c>
      <c r="H42" s="136">
        <v>0</v>
      </c>
      <c r="I42" s="363" t="s">
        <v>443</v>
      </c>
      <c r="J42" s="248" t="s">
        <v>509</v>
      </c>
      <c r="K42" s="141">
        <v>0</v>
      </c>
      <c r="L42" s="16">
        <f t="shared" si="0"/>
        <v>0</v>
      </c>
      <c r="M42" s="342" t="s">
        <v>833</v>
      </c>
      <c r="N42" s="154" t="s">
        <v>658</v>
      </c>
      <c r="O42" s="141"/>
      <c r="Q42" s="151">
        <f t="shared" si="3"/>
        <v>0</v>
      </c>
    </row>
    <row r="43" spans="2:17" ht="19.5" customHeight="1">
      <c r="B43" s="15">
        <v>38</v>
      </c>
      <c r="C43" s="141" t="str">
        <f t="shared" si="2"/>
        <v>SEED#37</v>
      </c>
      <c r="D43" s="28">
        <v>36</v>
      </c>
      <c r="E43" s="363" t="s">
        <v>374</v>
      </c>
      <c r="F43" s="363" t="s">
        <v>409</v>
      </c>
      <c r="G43" s="248" t="s">
        <v>509</v>
      </c>
      <c r="H43" s="136">
        <v>0</v>
      </c>
      <c r="I43" s="363" t="s">
        <v>450</v>
      </c>
      <c r="J43" s="248" t="s">
        <v>509</v>
      </c>
      <c r="K43" s="141">
        <v>0</v>
      </c>
      <c r="L43" s="132">
        <f t="shared" si="0"/>
        <v>0</v>
      </c>
      <c r="M43" s="344" t="s">
        <v>834</v>
      </c>
      <c r="N43" s="154" t="s">
        <v>658</v>
      </c>
      <c r="O43" s="141"/>
      <c r="Q43" s="151">
        <f t="shared" si="3"/>
        <v>0</v>
      </c>
    </row>
    <row r="44" spans="2:17" ht="19.5" customHeight="1">
      <c r="B44" s="15">
        <v>39</v>
      </c>
      <c r="C44" s="141" t="str">
        <f t="shared" si="2"/>
        <v>SEED#36</v>
      </c>
      <c r="D44" s="28">
        <v>36</v>
      </c>
      <c r="E44" s="363" t="s">
        <v>381</v>
      </c>
      <c r="F44" s="363" t="s">
        <v>420</v>
      </c>
      <c r="G44" s="136" t="s">
        <v>554</v>
      </c>
      <c r="H44" s="136">
        <v>0</v>
      </c>
      <c r="I44" s="363" t="s">
        <v>461</v>
      </c>
      <c r="J44" s="248" t="s">
        <v>509</v>
      </c>
      <c r="K44" s="141">
        <v>0</v>
      </c>
      <c r="L44" s="16">
        <f t="shared" si="0"/>
        <v>0</v>
      </c>
      <c r="M44" s="344" t="s">
        <v>835</v>
      </c>
      <c r="N44" s="154" t="s">
        <v>658</v>
      </c>
      <c r="O44" s="141"/>
      <c r="Q44" s="151">
        <f t="shared" si="3"/>
        <v>0</v>
      </c>
    </row>
    <row r="45" spans="2:17" ht="19.5" customHeight="1">
      <c r="B45" s="15">
        <v>40</v>
      </c>
      <c r="C45" s="141" t="str">
        <f t="shared" si="2"/>
        <v>SEED#38</v>
      </c>
      <c r="D45" s="28">
        <v>36</v>
      </c>
      <c r="E45" s="363" t="s">
        <v>382</v>
      </c>
      <c r="F45" s="363" t="s">
        <v>422</v>
      </c>
      <c r="G45" s="248" t="s">
        <v>509</v>
      </c>
      <c r="H45" s="136">
        <v>0</v>
      </c>
      <c r="I45" s="363" t="s">
        <v>463</v>
      </c>
      <c r="J45" s="248" t="s">
        <v>509</v>
      </c>
      <c r="K45" s="141">
        <v>0</v>
      </c>
      <c r="L45" s="16">
        <f t="shared" si="0"/>
        <v>0</v>
      </c>
      <c r="M45" s="344" t="s">
        <v>836</v>
      </c>
      <c r="N45" s="154" t="s">
        <v>658</v>
      </c>
      <c r="O45" s="141"/>
      <c r="Q45" s="151">
        <f t="shared" si="3"/>
        <v>0</v>
      </c>
    </row>
    <row r="46" spans="2:17" ht="19.5" customHeight="1">
      <c r="B46" s="15">
        <v>41</v>
      </c>
      <c r="C46" s="141" t="str">
        <f t="shared" si="2"/>
        <v>SEED#39</v>
      </c>
      <c r="D46" s="28">
        <v>36</v>
      </c>
      <c r="E46" s="363" t="s">
        <v>383</v>
      </c>
      <c r="F46" s="363" t="s">
        <v>423</v>
      </c>
      <c r="G46" s="248" t="s">
        <v>509</v>
      </c>
      <c r="H46" s="136">
        <v>0</v>
      </c>
      <c r="I46" s="363" t="s">
        <v>464</v>
      </c>
      <c r="J46" s="248" t="s">
        <v>509</v>
      </c>
      <c r="K46" s="141">
        <v>0</v>
      </c>
      <c r="L46" s="133">
        <f t="shared" si="0"/>
        <v>0</v>
      </c>
      <c r="M46" s="344" t="s">
        <v>837</v>
      </c>
      <c r="N46" s="154" t="s">
        <v>658</v>
      </c>
      <c r="O46" s="141"/>
      <c r="Q46" s="151">
        <f t="shared" si="3"/>
        <v>0</v>
      </c>
    </row>
    <row r="47" spans="2:17" ht="19.5" customHeight="1">
      <c r="B47" s="15">
        <v>42</v>
      </c>
      <c r="C47" s="141" t="str">
        <f t="shared" si="2"/>
        <v>SEED#40</v>
      </c>
      <c r="D47" s="28">
        <v>36</v>
      </c>
      <c r="E47" s="363" t="s">
        <v>387</v>
      </c>
      <c r="F47" s="363" t="s">
        <v>429</v>
      </c>
      <c r="G47" s="248" t="s">
        <v>509</v>
      </c>
      <c r="H47" s="136">
        <v>0</v>
      </c>
      <c r="I47" s="363" t="s">
        <v>470</v>
      </c>
      <c r="J47" s="248" t="s">
        <v>509</v>
      </c>
      <c r="K47" s="141">
        <v>0</v>
      </c>
      <c r="L47" s="16">
        <f t="shared" si="0"/>
        <v>0</v>
      </c>
      <c r="M47" s="344" t="s">
        <v>838</v>
      </c>
      <c r="N47" s="154" t="s">
        <v>658</v>
      </c>
      <c r="O47" s="141"/>
      <c r="Q47" s="151">
        <f t="shared" si="3"/>
        <v>0</v>
      </c>
    </row>
    <row r="48" spans="2:17" ht="19.5" customHeight="1" hidden="1">
      <c r="B48" s="15">
        <v>43</v>
      </c>
      <c r="C48" s="141">
        <f t="shared" si="2"/>
        <v>0</v>
      </c>
      <c r="D48" s="141">
        <v>42</v>
      </c>
      <c r="E48" s="136"/>
      <c r="F48" s="136"/>
      <c r="G48" s="136"/>
      <c r="H48" s="136"/>
      <c r="I48" s="136"/>
      <c r="J48" s="141"/>
      <c r="K48" s="141"/>
      <c r="L48" s="16">
        <f aca="true" t="shared" si="4" ref="L48:L69">H48+K48</f>
        <v>0</v>
      </c>
      <c r="M48" s="339"/>
      <c r="N48" s="154" t="s">
        <v>358</v>
      </c>
      <c r="O48" s="141"/>
      <c r="Q48" s="151">
        <f t="shared" si="3"/>
        <v>0</v>
      </c>
    </row>
    <row r="49" spans="2:17" ht="19.5" customHeight="1" hidden="1">
      <c r="B49" s="15">
        <v>44</v>
      </c>
      <c r="C49" s="141">
        <f t="shared" si="2"/>
        <v>0</v>
      </c>
      <c r="D49" s="141">
        <v>42</v>
      </c>
      <c r="E49" s="153"/>
      <c r="F49" s="153"/>
      <c r="G49" s="136"/>
      <c r="H49" s="142"/>
      <c r="I49" s="134"/>
      <c r="J49" s="136"/>
      <c r="K49" s="141"/>
      <c r="L49" s="16">
        <f t="shared" si="4"/>
        <v>0</v>
      </c>
      <c r="M49" s="339"/>
      <c r="N49" s="154" t="s">
        <v>358</v>
      </c>
      <c r="O49" s="141"/>
      <c r="Q49" s="151">
        <f t="shared" si="3"/>
        <v>0</v>
      </c>
    </row>
    <row r="50" spans="2:17" ht="19.5" customHeight="1" hidden="1">
      <c r="B50" s="15">
        <v>45</v>
      </c>
      <c r="C50" s="141">
        <f t="shared" si="2"/>
        <v>0</v>
      </c>
      <c r="D50" s="141">
        <v>42</v>
      </c>
      <c r="E50" s="137"/>
      <c r="F50" s="137"/>
      <c r="G50" s="136"/>
      <c r="H50" s="142"/>
      <c r="I50" s="134"/>
      <c r="J50" s="136"/>
      <c r="K50" s="136"/>
      <c r="L50" s="132">
        <f t="shared" si="4"/>
        <v>0</v>
      </c>
      <c r="M50" s="339"/>
      <c r="N50" s="154" t="s">
        <v>358</v>
      </c>
      <c r="O50" s="141"/>
      <c r="Q50" s="151">
        <f t="shared" si="3"/>
        <v>0</v>
      </c>
    </row>
    <row r="51" spans="2:17" ht="19.5" customHeight="1" hidden="1">
      <c r="B51" s="15">
        <v>46</v>
      </c>
      <c r="C51" s="141">
        <f t="shared" si="2"/>
        <v>0</v>
      </c>
      <c r="D51" s="141">
        <v>42</v>
      </c>
      <c r="E51" s="139"/>
      <c r="F51" s="139"/>
      <c r="G51" s="136"/>
      <c r="H51" s="145"/>
      <c r="I51" s="139"/>
      <c r="J51" s="136"/>
      <c r="K51" s="141"/>
      <c r="L51" s="16">
        <f t="shared" si="4"/>
        <v>0</v>
      </c>
      <c r="M51" s="339"/>
      <c r="N51" s="154" t="s">
        <v>358</v>
      </c>
      <c r="O51" s="141"/>
      <c r="Q51" s="151">
        <f t="shared" si="3"/>
        <v>0</v>
      </c>
    </row>
    <row r="52" spans="2:17" ht="19.5" customHeight="1" hidden="1">
      <c r="B52" s="15">
        <v>47</v>
      </c>
      <c r="C52" s="141">
        <f t="shared" si="2"/>
        <v>0</v>
      </c>
      <c r="D52" s="141">
        <v>42</v>
      </c>
      <c r="E52" s="141"/>
      <c r="F52" s="141"/>
      <c r="G52" s="141"/>
      <c r="H52" s="145"/>
      <c r="I52" s="141"/>
      <c r="J52" s="141"/>
      <c r="K52" s="141"/>
      <c r="L52" s="16">
        <f t="shared" si="4"/>
        <v>0</v>
      </c>
      <c r="M52" s="339"/>
      <c r="N52" s="154" t="s">
        <v>358</v>
      </c>
      <c r="O52" s="141"/>
      <c r="Q52" s="151">
        <f t="shared" si="3"/>
        <v>0</v>
      </c>
    </row>
    <row r="53" spans="2:17" ht="19.5" customHeight="1" hidden="1">
      <c r="B53" s="15">
        <v>48</v>
      </c>
      <c r="C53" s="141">
        <f t="shared" si="2"/>
        <v>0</v>
      </c>
      <c r="D53" s="141">
        <v>42</v>
      </c>
      <c r="E53" s="141"/>
      <c r="F53" s="141"/>
      <c r="G53" s="248"/>
      <c r="H53" s="145"/>
      <c r="I53" s="141"/>
      <c r="J53" s="248"/>
      <c r="K53" s="141"/>
      <c r="L53" s="16">
        <f t="shared" si="4"/>
        <v>0</v>
      </c>
      <c r="M53" s="339"/>
      <c r="N53" s="154" t="s">
        <v>358</v>
      </c>
      <c r="O53" s="141"/>
      <c r="Q53" s="151">
        <f t="shared" si="3"/>
        <v>0</v>
      </c>
    </row>
    <row r="54" spans="2:17" ht="19.5" customHeight="1" hidden="1">
      <c r="B54" s="15">
        <v>49</v>
      </c>
      <c r="C54" s="141">
        <f t="shared" si="2"/>
        <v>0</v>
      </c>
      <c r="D54" s="141">
        <v>42</v>
      </c>
      <c r="E54" s="141"/>
      <c r="F54" s="141"/>
      <c r="G54" s="248"/>
      <c r="H54" s="145"/>
      <c r="I54" s="141"/>
      <c r="J54" s="248"/>
      <c r="K54" s="141"/>
      <c r="L54" s="16">
        <f t="shared" si="4"/>
        <v>0</v>
      </c>
      <c r="M54" s="339"/>
      <c r="N54" s="154" t="s">
        <v>358</v>
      </c>
      <c r="O54" s="141"/>
      <c r="Q54" s="151">
        <f t="shared" si="3"/>
        <v>0</v>
      </c>
    </row>
    <row r="55" spans="2:17" ht="18.75" hidden="1">
      <c r="B55" s="15">
        <v>50</v>
      </c>
      <c r="C55" s="141">
        <f t="shared" si="2"/>
        <v>0</v>
      </c>
      <c r="D55" s="141">
        <v>50</v>
      </c>
      <c r="E55" s="141"/>
      <c r="F55" s="141"/>
      <c r="G55" s="141"/>
      <c r="H55" s="145"/>
      <c r="I55" s="141"/>
      <c r="J55" s="141"/>
      <c r="K55" s="141"/>
      <c r="L55" s="16">
        <f t="shared" si="4"/>
        <v>0</v>
      </c>
      <c r="M55" s="340"/>
      <c r="N55" s="154" t="s">
        <v>291</v>
      </c>
      <c r="O55" s="23"/>
      <c r="Q55" s="151">
        <f t="shared" si="3"/>
        <v>0</v>
      </c>
    </row>
    <row r="56" spans="2:17" ht="18.75" hidden="1">
      <c r="B56" s="15">
        <v>51</v>
      </c>
      <c r="C56" s="141">
        <f t="shared" si="2"/>
        <v>0</v>
      </c>
      <c r="D56" s="141">
        <v>50</v>
      </c>
      <c r="E56" s="136"/>
      <c r="F56" s="136"/>
      <c r="G56" s="136"/>
      <c r="H56" s="142"/>
      <c r="I56" s="136"/>
      <c r="J56" s="248"/>
      <c r="K56" s="136"/>
      <c r="L56" s="133">
        <f t="shared" si="4"/>
        <v>0</v>
      </c>
      <c r="M56" s="340"/>
      <c r="N56" s="154" t="s">
        <v>291</v>
      </c>
      <c r="O56" s="23"/>
      <c r="Q56" s="151">
        <f t="shared" si="3"/>
        <v>0</v>
      </c>
    </row>
    <row r="57" spans="2:17" ht="18.75" hidden="1">
      <c r="B57" s="15">
        <v>52</v>
      </c>
      <c r="C57" s="141">
        <f t="shared" si="2"/>
        <v>0</v>
      </c>
      <c r="D57" s="141">
        <v>50</v>
      </c>
      <c r="E57" s="141"/>
      <c r="F57" s="141"/>
      <c r="G57" s="248"/>
      <c r="H57" s="145"/>
      <c r="I57" s="141"/>
      <c r="J57" s="141"/>
      <c r="K57" s="141"/>
      <c r="L57" s="16">
        <f t="shared" si="4"/>
        <v>0</v>
      </c>
      <c r="M57" s="340"/>
      <c r="N57" s="154" t="s">
        <v>291</v>
      </c>
      <c r="O57" s="23"/>
      <c r="Q57" s="151">
        <f t="shared" si="3"/>
        <v>0</v>
      </c>
    </row>
    <row r="58" spans="2:17" ht="18.75" hidden="1">
      <c r="B58" s="15">
        <v>53</v>
      </c>
      <c r="C58" s="141">
        <f t="shared" si="2"/>
        <v>0</v>
      </c>
      <c r="D58" s="141">
        <v>50</v>
      </c>
      <c r="E58" s="136"/>
      <c r="F58" s="136"/>
      <c r="G58" s="136"/>
      <c r="H58" s="152"/>
      <c r="I58" s="136"/>
      <c r="J58" s="248"/>
      <c r="K58" s="136"/>
      <c r="L58" s="133">
        <f t="shared" si="4"/>
        <v>0</v>
      </c>
      <c r="M58" s="340"/>
      <c r="N58" s="154" t="s">
        <v>291</v>
      </c>
      <c r="O58" s="23"/>
      <c r="Q58" s="151">
        <f t="shared" si="3"/>
        <v>0</v>
      </c>
    </row>
    <row r="59" spans="2:15" ht="18.75" hidden="1">
      <c r="B59" s="15">
        <v>54</v>
      </c>
      <c r="C59" s="141" t="str">
        <f t="shared" si="2"/>
        <v>#SEED54</v>
      </c>
      <c r="D59" s="141">
        <v>54</v>
      </c>
      <c r="E59" s="141"/>
      <c r="F59" s="141"/>
      <c r="G59" s="248"/>
      <c r="H59" s="28"/>
      <c r="I59" s="141"/>
      <c r="J59" s="248"/>
      <c r="K59" s="141"/>
      <c r="L59" s="16">
        <f t="shared" si="4"/>
        <v>0</v>
      </c>
      <c r="M59" s="340" t="s">
        <v>292</v>
      </c>
      <c r="N59" s="23"/>
      <c r="O59" s="23"/>
    </row>
    <row r="60" spans="2:15" ht="18.75" hidden="1">
      <c r="B60" s="15">
        <v>55</v>
      </c>
      <c r="C60" s="141">
        <f t="shared" si="2"/>
        <v>0</v>
      </c>
      <c r="D60" s="141">
        <v>55</v>
      </c>
      <c r="E60" s="141"/>
      <c r="F60" s="141"/>
      <c r="G60" s="141"/>
      <c r="H60" s="28"/>
      <c r="I60" s="141"/>
      <c r="J60" s="141"/>
      <c r="K60" s="141"/>
      <c r="L60" s="16">
        <f t="shared" si="4"/>
        <v>0</v>
      </c>
      <c r="M60" s="340"/>
      <c r="N60" s="237" t="s">
        <v>293</v>
      </c>
      <c r="O60" s="23"/>
    </row>
    <row r="61" spans="2:15" ht="18.75" hidden="1">
      <c r="B61" s="15">
        <v>56</v>
      </c>
      <c r="C61" s="141">
        <f t="shared" si="2"/>
        <v>0</v>
      </c>
      <c r="D61" s="141">
        <v>55</v>
      </c>
      <c r="E61" s="136"/>
      <c r="F61" s="136"/>
      <c r="G61" s="136"/>
      <c r="H61" s="152"/>
      <c r="I61" s="136"/>
      <c r="J61" s="136"/>
      <c r="K61" s="141"/>
      <c r="L61" s="16">
        <f t="shared" si="4"/>
        <v>0</v>
      </c>
      <c r="M61" s="340"/>
      <c r="N61" s="237" t="s">
        <v>293</v>
      </c>
      <c r="O61" s="23"/>
    </row>
    <row r="62" spans="2:15" ht="18.75" hidden="1">
      <c r="B62" s="15">
        <v>57</v>
      </c>
      <c r="C62" s="141">
        <f t="shared" si="2"/>
        <v>0</v>
      </c>
      <c r="D62" s="141">
        <v>57</v>
      </c>
      <c r="E62" s="136"/>
      <c r="F62" s="136"/>
      <c r="G62" s="136"/>
      <c r="H62" s="152"/>
      <c r="I62" s="136"/>
      <c r="J62" s="136"/>
      <c r="K62" s="136"/>
      <c r="L62" s="133">
        <f t="shared" si="4"/>
        <v>0</v>
      </c>
      <c r="M62" s="340"/>
      <c r="N62" s="237" t="s">
        <v>294</v>
      </c>
      <c r="O62" s="23"/>
    </row>
    <row r="63" spans="2:15" ht="18.75" hidden="1">
      <c r="B63" s="15">
        <v>58</v>
      </c>
      <c r="C63" s="141">
        <f t="shared" si="2"/>
        <v>0</v>
      </c>
      <c r="D63" s="141">
        <v>57</v>
      </c>
      <c r="E63" s="136"/>
      <c r="F63" s="136"/>
      <c r="G63" s="136"/>
      <c r="H63" s="152"/>
      <c r="I63" s="136"/>
      <c r="J63" s="141"/>
      <c r="K63" s="141"/>
      <c r="L63" s="16">
        <f t="shared" si="4"/>
        <v>0</v>
      </c>
      <c r="M63" s="340"/>
      <c r="N63" s="237" t="s">
        <v>294</v>
      </c>
      <c r="O63" s="23"/>
    </row>
    <row r="64" spans="2:15" ht="18.75" hidden="1">
      <c r="B64" s="15">
        <v>59</v>
      </c>
      <c r="C64" s="141">
        <f t="shared" si="2"/>
        <v>0</v>
      </c>
      <c r="D64" s="141">
        <v>57</v>
      </c>
      <c r="E64" s="136"/>
      <c r="F64" s="136"/>
      <c r="G64" s="248"/>
      <c r="H64" s="152"/>
      <c r="I64" s="136"/>
      <c r="J64" s="248"/>
      <c r="K64" s="141"/>
      <c r="L64" s="16">
        <f t="shared" si="4"/>
        <v>0</v>
      </c>
      <c r="M64" s="340"/>
      <c r="N64" s="237" t="s">
        <v>294</v>
      </c>
      <c r="O64" s="23"/>
    </row>
    <row r="65" spans="2:15" ht="18.75" hidden="1">
      <c r="B65" s="15">
        <v>60</v>
      </c>
      <c r="C65" s="141">
        <f t="shared" si="2"/>
        <v>0</v>
      </c>
      <c r="D65" s="141">
        <v>57</v>
      </c>
      <c r="E65" s="141"/>
      <c r="F65" s="141"/>
      <c r="G65" s="136"/>
      <c r="H65" s="28"/>
      <c r="I65" s="141"/>
      <c r="J65" s="136"/>
      <c r="K65" s="141"/>
      <c r="L65" s="16">
        <f t="shared" si="4"/>
        <v>0</v>
      </c>
      <c r="M65" s="340"/>
      <c r="N65" s="237" t="s">
        <v>294</v>
      </c>
      <c r="O65" s="23"/>
    </row>
    <row r="66" spans="2:15" ht="18.75" hidden="1">
      <c r="B66" s="15">
        <v>61</v>
      </c>
      <c r="C66" s="141">
        <f t="shared" si="2"/>
        <v>0</v>
      </c>
      <c r="D66" s="141">
        <v>57</v>
      </c>
      <c r="E66" s="141"/>
      <c r="F66" s="141"/>
      <c r="G66" s="248"/>
      <c r="H66" s="28"/>
      <c r="I66" s="141"/>
      <c r="J66" s="248"/>
      <c r="K66" s="141"/>
      <c r="L66" s="16">
        <f t="shared" si="4"/>
        <v>0</v>
      </c>
      <c r="M66" s="340"/>
      <c r="N66" s="237" t="s">
        <v>294</v>
      </c>
      <c r="O66" s="23"/>
    </row>
    <row r="67" spans="2:15" ht="18.75" hidden="1">
      <c r="B67" s="15">
        <v>62</v>
      </c>
      <c r="C67" s="141">
        <f t="shared" si="2"/>
        <v>0</v>
      </c>
      <c r="D67" s="141">
        <v>57</v>
      </c>
      <c r="E67" s="136"/>
      <c r="F67" s="136"/>
      <c r="G67" s="248"/>
      <c r="H67" s="152"/>
      <c r="I67" s="136"/>
      <c r="J67" s="248"/>
      <c r="K67" s="141"/>
      <c r="L67" s="16">
        <f t="shared" si="4"/>
        <v>0</v>
      </c>
      <c r="M67" s="340"/>
      <c r="N67" s="237" t="s">
        <v>294</v>
      </c>
      <c r="O67" s="23"/>
    </row>
    <row r="68" spans="2:15" ht="18.75" hidden="1">
      <c r="B68" s="15">
        <v>63</v>
      </c>
      <c r="C68" s="141">
        <f t="shared" si="2"/>
        <v>0</v>
      </c>
      <c r="D68" s="141">
        <v>57</v>
      </c>
      <c r="E68" s="136"/>
      <c r="F68" s="136"/>
      <c r="G68" s="136"/>
      <c r="H68" s="152"/>
      <c r="I68" s="136"/>
      <c r="J68" s="248"/>
      <c r="K68" s="136"/>
      <c r="L68" s="133">
        <f t="shared" si="4"/>
        <v>0</v>
      </c>
      <c r="M68" s="340"/>
      <c r="N68" s="237" t="s">
        <v>294</v>
      </c>
      <c r="O68" s="23"/>
    </row>
    <row r="69" spans="2:15" ht="18.75" hidden="1">
      <c r="B69" s="15">
        <v>64</v>
      </c>
      <c r="C69" s="141">
        <f t="shared" si="2"/>
        <v>0</v>
      </c>
      <c r="D69" s="141">
        <v>57</v>
      </c>
      <c r="E69" s="136"/>
      <c r="F69" s="136"/>
      <c r="G69" s="136"/>
      <c r="H69" s="152"/>
      <c r="I69" s="136"/>
      <c r="J69" s="141"/>
      <c r="K69" s="141"/>
      <c r="L69" s="16">
        <f t="shared" si="4"/>
        <v>0</v>
      </c>
      <c r="M69" s="340"/>
      <c r="N69" s="237" t="s">
        <v>294</v>
      </c>
      <c r="O69" s="23"/>
    </row>
    <row r="70" spans="2:15" ht="18.75" hidden="1">
      <c r="B70" s="15">
        <v>65</v>
      </c>
      <c r="C70" s="141">
        <f t="shared" si="2"/>
        <v>0</v>
      </c>
      <c r="D70" s="141">
        <v>57</v>
      </c>
      <c r="E70" s="141"/>
      <c r="F70" s="141"/>
      <c r="G70" s="141"/>
      <c r="H70" s="28"/>
      <c r="I70" s="141"/>
      <c r="J70" s="248"/>
      <c r="K70" s="141"/>
      <c r="L70" s="16">
        <f aca="true" t="shared" si="5" ref="L70:L80">H70+K70</f>
        <v>0</v>
      </c>
      <c r="M70" s="340"/>
      <c r="N70" s="237" t="s">
        <v>294</v>
      </c>
      <c r="O70" s="141"/>
    </row>
    <row r="71" spans="2:15" ht="18.75" hidden="1">
      <c r="B71" s="15">
        <v>66</v>
      </c>
      <c r="C71" s="141">
        <f aca="true" t="shared" si="6" ref="C71:C100">M71</f>
        <v>0</v>
      </c>
      <c r="D71" s="141">
        <v>57</v>
      </c>
      <c r="E71" s="136"/>
      <c r="F71" s="136"/>
      <c r="G71" s="136"/>
      <c r="H71" s="152"/>
      <c r="I71" s="136"/>
      <c r="J71" s="248"/>
      <c r="K71" s="141"/>
      <c r="L71" s="16">
        <f t="shared" si="5"/>
        <v>0</v>
      </c>
      <c r="M71" s="340"/>
      <c r="N71" s="237" t="s">
        <v>294</v>
      </c>
      <c r="O71" s="23"/>
    </row>
    <row r="72" spans="2:15" ht="18.75" hidden="1">
      <c r="B72" s="15">
        <v>67</v>
      </c>
      <c r="C72" s="141">
        <f t="shared" si="6"/>
        <v>0</v>
      </c>
      <c r="D72" s="141">
        <v>57</v>
      </c>
      <c r="E72" s="136"/>
      <c r="F72" s="136"/>
      <c r="G72" s="248"/>
      <c r="H72" s="152"/>
      <c r="I72" s="136"/>
      <c r="J72" s="248"/>
      <c r="K72" s="136"/>
      <c r="L72" s="132">
        <f t="shared" si="5"/>
        <v>0</v>
      </c>
      <c r="M72" s="340"/>
      <c r="N72" s="237" t="s">
        <v>294</v>
      </c>
      <c r="O72" s="23"/>
    </row>
    <row r="73" spans="2:15" ht="18.75" hidden="1">
      <c r="B73" s="15">
        <v>68</v>
      </c>
      <c r="C73" s="141">
        <f t="shared" si="6"/>
        <v>0</v>
      </c>
      <c r="D73" s="141">
        <v>57</v>
      </c>
      <c r="E73" s="136"/>
      <c r="F73" s="136"/>
      <c r="G73" s="248"/>
      <c r="H73" s="152"/>
      <c r="I73" s="136"/>
      <c r="J73" s="248"/>
      <c r="K73" s="136"/>
      <c r="L73" s="132">
        <f t="shared" si="5"/>
        <v>0</v>
      </c>
      <c r="M73" s="340"/>
      <c r="N73" s="237" t="s">
        <v>294</v>
      </c>
      <c r="O73" s="23"/>
    </row>
    <row r="74" spans="2:15" ht="18.75" hidden="1">
      <c r="B74" s="15">
        <v>69</v>
      </c>
      <c r="C74" s="141">
        <f t="shared" si="6"/>
        <v>0</v>
      </c>
      <c r="D74" s="141">
        <v>57</v>
      </c>
      <c r="E74" s="141"/>
      <c r="F74" s="141"/>
      <c r="G74" s="248"/>
      <c r="H74" s="28"/>
      <c r="I74" s="141"/>
      <c r="J74" s="248"/>
      <c r="K74" s="141"/>
      <c r="L74" s="16">
        <f t="shared" si="5"/>
        <v>0</v>
      </c>
      <c r="M74" s="340"/>
      <c r="N74" s="237" t="s">
        <v>294</v>
      </c>
      <c r="O74" s="23"/>
    </row>
    <row r="75" spans="2:15" ht="18.75" hidden="1">
      <c r="B75" s="15">
        <v>70</v>
      </c>
      <c r="C75" s="141">
        <f t="shared" si="6"/>
        <v>0</v>
      </c>
      <c r="D75" s="141">
        <v>57</v>
      </c>
      <c r="E75" s="136"/>
      <c r="F75" s="141"/>
      <c r="G75" s="248"/>
      <c r="H75" s="28"/>
      <c r="I75" s="141"/>
      <c r="J75" s="248"/>
      <c r="K75" s="141"/>
      <c r="L75" s="16">
        <f t="shared" si="5"/>
        <v>0</v>
      </c>
      <c r="M75" s="340"/>
      <c r="N75" s="237" t="s">
        <v>294</v>
      </c>
      <c r="O75" s="23"/>
    </row>
    <row r="76" spans="2:15" ht="18.75" hidden="1">
      <c r="B76" s="15">
        <v>71</v>
      </c>
      <c r="C76" s="141">
        <f t="shared" si="6"/>
        <v>0</v>
      </c>
      <c r="D76" s="141">
        <v>57</v>
      </c>
      <c r="E76" s="141"/>
      <c r="F76" s="141"/>
      <c r="G76" s="141"/>
      <c r="H76" s="28"/>
      <c r="I76" s="141"/>
      <c r="J76" s="248"/>
      <c r="K76" s="141"/>
      <c r="L76" s="16">
        <f t="shared" si="5"/>
        <v>0</v>
      </c>
      <c r="M76" s="340"/>
      <c r="N76" s="237" t="s">
        <v>294</v>
      </c>
      <c r="O76" s="23"/>
    </row>
    <row r="77" spans="2:15" ht="18.75" hidden="1">
      <c r="B77" s="15">
        <v>72</v>
      </c>
      <c r="C77" s="141">
        <f t="shared" si="6"/>
        <v>0</v>
      </c>
      <c r="D77" s="141">
        <v>57</v>
      </c>
      <c r="E77" s="141"/>
      <c r="F77" s="141"/>
      <c r="G77" s="248"/>
      <c r="H77" s="28"/>
      <c r="I77" s="141"/>
      <c r="J77" s="248"/>
      <c r="K77" s="141"/>
      <c r="L77" s="16">
        <f t="shared" si="5"/>
        <v>0</v>
      </c>
      <c r="M77" s="340"/>
      <c r="N77" s="237" t="s">
        <v>294</v>
      </c>
      <c r="O77" s="23"/>
    </row>
    <row r="78" spans="2:15" ht="18.75" hidden="1">
      <c r="B78" s="15">
        <v>73</v>
      </c>
      <c r="C78" s="141">
        <f t="shared" si="6"/>
        <v>0</v>
      </c>
      <c r="D78" s="141">
        <v>57</v>
      </c>
      <c r="E78" s="141"/>
      <c r="F78" s="141"/>
      <c r="G78" s="248"/>
      <c r="H78" s="28"/>
      <c r="I78" s="141"/>
      <c r="J78" s="248"/>
      <c r="K78" s="141"/>
      <c r="L78" s="16">
        <f t="shared" si="5"/>
        <v>0</v>
      </c>
      <c r="M78" s="340"/>
      <c r="N78" s="237" t="s">
        <v>294</v>
      </c>
      <c r="O78" s="23"/>
    </row>
    <row r="79" spans="2:15" ht="18.75" hidden="1">
      <c r="B79" s="15">
        <v>74</v>
      </c>
      <c r="C79" s="141">
        <f t="shared" si="6"/>
        <v>0</v>
      </c>
      <c r="D79" s="141">
        <v>57</v>
      </c>
      <c r="E79" s="141"/>
      <c r="F79" s="141"/>
      <c r="G79" s="248"/>
      <c r="H79" s="28"/>
      <c r="I79" s="141"/>
      <c r="J79" s="248"/>
      <c r="K79" s="141"/>
      <c r="L79" s="16">
        <f t="shared" si="5"/>
        <v>0</v>
      </c>
      <c r="M79" s="340"/>
      <c r="N79" s="237" t="s">
        <v>294</v>
      </c>
      <c r="O79" s="23"/>
    </row>
    <row r="80" spans="2:15" ht="18.75" hidden="1">
      <c r="B80" s="15">
        <v>75</v>
      </c>
      <c r="C80" s="141">
        <f t="shared" si="6"/>
        <v>0</v>
      </c>
      <c r="D80" s="141">
        <v>39</v>
      </c>
      <c r="E80" s="23"/>
      <c r="F80" s="135"/>
      <c r="G80" s="141"/>
      <c r="H80" s="28"/>
      <c r="I80" s="141"/>
      <c r="J80" s="141"/>
      <c r="K80" s="141"/>
      <c r="L80" s="16">
        <f t="shared" si="5"/>
        <v>0</v>
      </c>
      <c r="M80" s="339"/>
      <c r="N80" s="23"/>
      <c r="O80" s="23"/>
    </row>
    <row r="81" spans="2:15" ht="18.75" hidden="1">
      <c r="B81" s="15">
        <v>76</v>
      </c>
      <c r="C81" s="141">
        <f t="shared" si="6"/>
        <v>0</v>
      </c>
      <c r="D81" s="141">
        <v>39</v>
      </c>
      <c r="E81" s="23"/>
      <c r="F81" s="135"/>
      <c r="G81" s="141"/>
      <c r="H81" s="152"/>
      <c r="I81" s="17"/>
      <c r="J81" s="141"/>
      <c r="K81" s="141"/>
      <c r="L81" s="16">
        <f aca="true" t="shared" si="7" ref="L81:L100">H81+K81</f>
        <v>0</v>
      </c>
      <c r="M81" s="339"/>
      <c r="N81" s="23" t="s">
        <v>73</v>
      </c>
      <c r="O81" s="23"/>
    </row>
    <row r="82" spans="2:15" ht="18.75" hidden="1">
      <c r="B82" s="15">
        <v>77</v>
      </c>
      <c r="C82" s="141">
        <f t="shared" si="6"/>
        <v>0</v>
      </c>
      <c r="D82" s="141">
        <v>39</v>
      </c>
      <c r="E82" s="23"/>
      <c r="F82" s="135"/>
      <c r="G82" s="141"/>
      <c r="H82" s="152"/>
      <c r="I82" s="17"/>
      <c r="J82" s="141"/>
      <c r="K82" s="141"/>
      <c r="L82" s="16">
        <f t="shared" si="7"/>
        <v>0</v>
      </c>
      <c r="M82" s="339"/>
      <c r="N82" s="23" t="s">
        <v>74</v>
      </c>
      <c r="O82" s="23"/>
    </row>
    <row r="83" spans="2:15" ht="18.75" hidden="1">
      <c r="B83" s="15">
        <v>78</v>
      </c>
      <c r="C83" s="141">
        <f t="shared" si="6"/>
        <v>0</v>
      </c>
      <c r="D83" s="141">
        <v>39</v>
      </c>
      <c r="E83" s="23"/>
      <c r="F83" s="135"/>
      <c r="G83" s="141"/>
      <c r="H83" s="152"/>
      <c r="I83" s="17"/>
      <c r="J83" s="141"/>
      <c r="K83" s="141"/>
      <c r="L83" s="16">
        <f t="shared" si="7"/>
        <v>0</v>
      </c>
      <c r="M83" s="339"/>
      <c r="N83" s="23" t="s">
        <v>75</v>
      </c>
      <c r="O83" s="23"/>
    </row>
    <row r="84" spans="2:15" ht="18.75" hidden="1">
      <c r="B84" s="15">
        <v>79</v>
      </c>
      <c r="C84" s="141">
        <f t="shared" si="6"/>
        <v>0</v>
      </c>
      <c r="D84" s="141">
        <v>39</v>
      </c>
      <c r="E84" s="23"/>
      <c r="F84" s="135"/>
      <c r="G84" s="141"/>
      <c r="H84" s="152"/>
      <c r="I84" s="17"/>
      <c r="J84" s="141"/>
      <c r="K84" s="141"/>
      <c r="L84" s="16">
        <f t="shared" si="7"/>
        <v>0</v>
      </c>
      <c r="M84" s="339"/>
      <c r="N84" s="23" t="s">
        <v>76</v>
      </c>
      <c r="O84" s="23"/>
    </row>
    <row r="85" spans="2:15" ht="18.75" hidden="1">
      <c r="B85" s="15">
        <v>80</v>
      </c>
      <c r="C85" s="141">
        <f t="shared" si="6"/>
        <v>0</v>
      </c>
      <c r="D85" s="141">
        <v>39</v>
      </c>
      <c r="E85" s="23"/>
      <c r="F85" s="135"/>
      <c r="G85" s="141"/>
      <c r="H85" s="152"/>
      <c r="I85" s="17"/>
      <c r="J85" s="141"/>
      <c r="K85" s="141"/>
      <c r="L85" s="16">
        <f t="shared" si="7"/>
        <v>0</v>
      </c>
      <c r="M85" s="339"/>
      <c r="N85" s="23" t="s">
        <v>77</v>
      </c>
      <c r="O85" s="23"/>
    </row>
    <row r="86" spans="2:15" ht="18.75" hidden="1">
      <c r="B86" s="15">
        <v>81</v>
      </c>
      <c r="C86" s="141">
        <f t="shared" si="6"/>
        <v>0</v>
      </c>
      <c r="D86" s="141">
        <v>39</v>
      </c>
      <c r="E86" s="23"/>
      <c r="F86" s="135"/>
      <c r="G86" s="141"/>
      <c r="H86" s="152"/>
      <c r="I86" s="17"/>
      <c r="J86" s="141"/>
      <c r="K86" s="141"/>
      <c r="L86" s="16">
        <f t="shared" si="7"/>
        <v>0</v>
      </c>
      <c r="M86" s="339"/>
      <c r="N86" s="23" t="s">
        <v>62</v>
      </c>
      <c r="O86" s="23"/>
    </row>
    <row r="87" spans="2:15" ht="18.75" hidden="1">
      <c r="B87" s="15">
        <v>82</v>
      </c>
      <c r="C87" s="141">
        <f t="shared" si="6"/>
        <v>0</v>
      </c>
      <c r="D87" s="141">
        <v>39</v>
      </c>
      <c r="E87" s="23"/>
      <c r="F87" s="135"/>
      <c r="G87" s="141"/>
      <c r="H87" s="152"/>
      <c r="I87" s="17"/>
      <c r="J87" s="141"/>
      <c r="K87" s="141"/>
      <c r="L87" s="16">
        <f t="shared" si="7"/>
        <v>0</v>
      </c>
      <c r="M87" s="339"/>
      <c r="N87" s="23" t="s">
        <v>42</v>
      </c>
      <c r="O87" s="23"/>
    </row>
    <row r="88" spans="2:15" ht="18.75" hidden="1">
      <c r="B88" s="15">
        <v>83</v>
      </c>
      <c r="C88" s="141">
        <f t="shared" si="6"/>
        <v>0</v>
      </c>
      <c r="D88" s="141">
        <v>39</v>
      </c>
      <c r="E88" s="23"/>
      <c r="F88" s="135"/>
      <c r="G88" s="141"/>
      <c r="H88" s="152"/>
      <c r="I88" s="17"/>
      <c r="J88" s="141"/>
      <c r="K88" s="141"/>
      <c r="L88" s="16">
        <f t="shared" si="7"/>
        <v>0</v>
      </c>
      <c r="M88" s="339"/>
      <c r="N88" s="23" t="s">
        <v>43</v>
      </c>
      <c r="O88" s="23"/>
    </row>
    <row r="89" spans="2:15" ht="18.75" hidden="1">
      <c r="B89" s="15">
        <v>84</v>
      </c>
      <c r="C89" s="141">
        <f t="shared" si="6"/>
        <v>0</v>
      </c>
      <c r="D89" s="141">
        <v>39</v>
      </c>
      <c r="E89" s="23"/>
      <c r="F89" s="135"/>
      <c r="G89" s="141"/>
      <c r="H89" s="152"/>
      <c r="I89" s="17"/>
      <c r="J89" s="141"/>
      <c r="K89" s="141"/>
      <c r="L89" s="16">
        <f t="shared" si="7"/>
        <v>0</v>
      </c>
      <c r="M89" s="339"/>
      <c r="N89" s="23" t="s">
        <v>44</v>
      </c>
      <c r="O89" s="23"/>
    </row>
    <row r="90" spans="2:15" ht="18.75" hidden="1">
      <c r="B90" s="15">
        <v>85</v>
      </c>
      <c r="C90" s="141">
        <f t="shared" si="6"/>
        <v>0</v>
      </c>
      <c r="D90" s="141">
        <v>39</v>
      </c>
      <c r="E90" s="23"/>
      <c r="F90" s="135"/>
      <c r="G90" s="141"/>
      <c r="H90" s="152"/>
      <c r="I90" s="17"/>
      <c r="J90" s="141"/>
      <c r="K90" s="141"/>
      <c r="L90" s="16">
        <f t="shared" si="7"/>
        <v>0</v>
      </c>
      <c r="M90" s="339"/>
      <c r="N90" s="23" t="s">
        <v>45</v>
      </c>
      <c r="O90" s="23"/>
    </row>
    <row r="91" spans="2:15" ht="18.75" hidden="1">
      <c r="B91" s="15">
        <v>86</v>
      </c>
      <c r="C91" s="141">
        <f t="shared" si="6"/>
        <v>0</v>
      </c>
      <c r="D91" s="141">
        <v>39</v>
      </c>
      <c r="E91" s="23"/>
      <c r="F91" s="135"/>
      <c r="G91" s="141"/>
      <c r="H91" s="152"/>
      <c r="I91" s="17"/>
      <c r="J91" s="141"/>
      <c r="K91" s="141"/>
      <c r="L91" s="16">
        <f t="shared" si="7"/>
        <v>0</v>
      </c>
      <c r="M91" s="339"/>
      <c r="N91" s="23" t="s">
        <v>78</v>
      </c>
      <c r="O91" s="23"/>
    </row>
    <row r="92" spans="2:15" ht="18.75" hidden="1">
      <c r="B92" s="15">
        <v>87</v>
      </c>
      <c r="C92" s="141">
        <f t="shared" si="6"/>
        <v>0</v>
      </c>
      <c r="D92" s="141">
        <v>39</v>
      </c>
      <c r="E92" s="23"/>
      <c r="F92" s="135"/>
      <c r="G92" s="141"/>
      <c r="H92" s="152"/>
      <c r="I92" s="17"/>
      <c r="J92" s="141"/>
      <c r="K92" s="141"/>
      <c r="L92" s="16">
        <f t="shared" si="7"/>
        <v>0</v>
      </c>
      <c r="M92" s="339"/>
      <c r="N92" s="23" t="s">
        <v>79</v>
      </c>
      <c r="O92" s="23"/>
    </row>
    <row r="93" spans="2:15" ht="18.75" hidden="1">
      <c r="B93" s="15">
        <v>88</v>
      </c>
      <c r="C93" s="141">
        <f t="shared" si="6"/>
        <v>0</v>
      </c>
      <c r="D93" s="141">
        <v>39</v>
      </c>
      <c r="E93" s="23"/>
      <c r="F93" s="135"/>
      <c r="G93" s="141"/>
      <c r="H93" s="152"/>
      <c r="I93" s="17"/>
      <c r="J93" s="141"/>
      <c r="K93" s="141"/>
      <c r="L93" s="16">
        <f t="shared" si="7"/>
        <v>0</v>
      </c>
      <c r="M93" s="339"/>
      <c r="N93" s="23" t="s">
        <v>80</v>
      </c>
      <c r="O93" s="23"/>
    </row>
    <row r="94" spans="2:15" ht="18.75" hidden="1">
      <c r="B94" s="15">
        <v>89</v>
      </c>
      <c r="C94" s="141">
        <f t="shared" si="6"/>
        <v>0</v>
      </c>
      <c r="D94" s="141">
        <v>39</v>
      </c>
      <c r="E94" s="23"/>
      <c r="F94" s="135"/>
      <c r="G94" s="141"/>
      <c r="H94" s="152"/>
      <c r="I94" s="17"/>
      <c r="J94" s="141"/>
      <c r="K94" s="141"/>
      <c r="L94" s="16">
        <f t="shared" si="7"/>
        <v>0</v>
      </c>
      <c r="M94" s="339"/>
      <c r="N94" s="23" t="s">
        <v>81</v>
      </c>
      <c r="O94" s="23"/>
    </row>
    <row r="95" spans="2:15" ht="18.75" hidden="1">
      <c r="B95" s="15">
        <v>90</v>
      </c>
      <c r="C95" s="141">
        <f t="shared" si="6"/>
        <v>0</v>
      </c>
      <c r="D95" s="141">
        <v>39</v>
      </c>
      <c r="E95" s="23"/>
      <c r="F95" s="135"/>
      <c r="G95" s="141"/>
      <c r="H95" s="152"/>
      <c r="I95" s="17"/>
      <c r="J95" s="141"/>
      <c r="K95" s="141"/>
      <c r="L95" s="16">
        <f t="shared" si="7"/>
        <v>0</v>
      </c>
      <c r="M95" s="339"/>
      <c r="N95" s="23" t="s">
        <v>82</v>
      </c>
      <c r="O95" s="23"/>
    </row>
    <row r="96" spans="2:15" ht="18.75" hidden="1">
      <c r="B96" s="15">
        <v>91</v>
      </c>
      <c r="C96" s="141">
        <f t="shared" si="6"/>
        <v>0</v>
      </c>
      <c r="D96" s="141">
        <v>39</v>
      </c>
      <c r="E96" s="23"/>
      <c r="F96" s="135"/>
      <c r="G96" s="141"/>
      <c r="H96" s="152"/>
      <c r="I96" s="17"/>
      <c r="J96" s="141"/>
      <c r="K96" s="141"/>
      <c r="L96" s="16">
        <f t="shared" si="7"/>
        <v>0</v>
      </c>
      <c r="M96" s="339"/>
      <c r="N96" s="23" t="s">
        <v>83</v>
      </c>
      <c r="O96" s="23"/>
    </row>
    <row r="97" spans="2:15" ht="18.75" hidden="1">
      <c r="B97" s="15">
        <v>92</v>
      </c>
      <c r="C97" s="141">
        <f t="shared" si="6"/>
        <v>0</v>
      </c>
      <c r="D97" s="141">
        <v>39</v>
      </c>
      <c r="E97" s="23"/>
      <c r="F97" s="135"/>
      <c r="G97" s="141"/>
      <c r="H97" s="152"/>
      <c r="I97" s="17"/>
      <c r="J97" s="141"/>
      <c r="K97" s="141"/>
      <c r="L97" s="16">
        <f t="shared" si="7"/>
        <v>0</v>
      </c>
      <c r="M97" s="339"/>
      <c r="N97" s="23" t="s">
        <v>84</v>
      </c>
      <c r="O97" s="23"/>
    </row>
    <row r="98" spans="2:15" ht="18.75" hidden="1">
      <c r="B98" s="15">
        <v>93</v>
      </c>
      <c r="C98" s="141">
        <f t="shared" si="6"/>
        <v>0</v>
      </c>
      <c r="D98" s="141">
        <v>39</v>
      </c>
      <c r="E98" s="23"/>
      <c r="F98" s="135"/>
      <c r="G98" s="141"/>
      <c r="H98" s="152"/>
      <c r="I98" s="17"/>
      <c r="J98" s="141"/>
      <c r="K98" s="141"/>
      <c r="L98" s="16">
        <f t="shared" si="7"/>
        <v>0</v>
      </c>
      <c r="M98" s="339"/>
      <c r="N98" s="23" t="s">
        <v>85</v>
      </c>
      <c r="O98" s="23"/>
    </row>
    <row r="99" spans="2:15" ht="18.75" hidden="1">
      <c r="B99" s="15">
        <v>94</v>
      </c>
      <c r="C99" s="141">
        <f t="shared" si="6"/>
        <v>0</v>
      </c>
      <c r="D99" s="141">
        <v>39</v>
      </c>
      <c r="E99" s="23"/>
      <c r="F99" s="135"/>
      <c r="G99" s="141"/>
      <c r="H99" s="152"/>
      <c r="I99" s="17"/>
      <c r="J99" s="141"/>
      <c r="K99" s="141"/>
      <c r="L99" s="16">
        <f t="shared" si="7"/>
        <v>0</v>
      </c>
      <c r="M99" s="339"/>
      <c r="N99" s="23" t="s">
        <v>86</v>
      </c>
      <c r="O99" s="23"/>
    </row>
    <row r="100" spans="2:15" ht="18.75" hidden="1">
      <c r="B100" s="15">
        <v>95</v>
      </c>
      <c r="C100" s="141">
        <f t="shared" si="6"/>
        <v>0</v>
      </c>
      <c r="D100" s="141">
        <v>39</v>
      </c>
      <c r="E100" s="23"/>
      <c r="F100" s="135"/>
      <c r="G100" s="141"/>
      <c r="H100" s="152"/>
      <c r="I100" s="17"/>
      <c r="J100" s="141"/>
      <c r="K100" s="141"/>
      <c r="L100" s="16">
        <f t="shared" si="7"/>
        <v>0</v>
      </c>
      <c r="M100" s="339"/>
      <c r="N100" s="23" t="s">
        <v>87</v>
      </c>
      <c r="O100" s="23"/>
    </row>
    <row r="101" ht="18.75">
      <c r="B101" s="150"/>
    </row>
  </sheetData>
  <sheetProtection selectLockedCells="1" selectUnlockedCells="1"/>
  <printOptions horizontalCentered="1"/>
  <pageMargins left="0.25" right="0.25" top="0.75" bottom="0.75" header="0.5118055555555555" footer="0.5118055555555555"/>
  <pageSetup fitToHeight="1" fitToWidth="1"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0"/>
  <sheetViews>
    <sheetView zoomScale="70" zoomScaleNormal="70" zoomScalePageLayoutView="0" workbookViewId="0" topLeftCell="A58">
      <selection activeCell="A3" sqref="A3"/>
    </sheetView>
  </sheetViews>
  <sheetFormatPr defaultColWidth="7.69921875" defaultRowHeight="15"/>
  <cols>
    <col min="1" max="1" width="8.796875" style="18" customWidth="1"/>
    <col min="2" max="2" width="15.796875" style="99" customWidth="1"/>
    <col min="3" max="4" width="15.796875" style="19" customWidth="1"/>
    <col min="5" max="9" width="15.796875" style="18" customWidth="1"/>
    <col min="10" max="10" width="8.796875" style="18" customWidth="1"/>
    <col min="11" max="15" width="11" style="18" customWidth="1"/>
    <col min="16" max="16" width="11.796875" style="18" customWidth="1"/>
    <col min="17" max="16384" width="7.69921875" style="18" customWidth="1"/>
  </cols>
  <sheetData>
    <row r="1" spans="1:5" ht="18.75">
      <c r="A1" s="402"/>
      <c r="B1" s="350" t="s">
        <v>673</v>
      </c>
      <c r="C1" s="62"/>
      <c r="D1" s="62"/>
      <c r="E1" s="56"/>
    </row>
    <row r="2" spans="2:5" ht="15.75">
      <c r="B2" s="351" t="s">
        <v>313</v>
      </c>
      <c r="C2" s="62"/>
      <c r="D2" s="62"/>
      <c r="E2" s="56"/>
    </row>
    <row r="3" spans="2:9" ht="15.75">
      <c r="B3" s="111"/>
      <c r="C3" s="64"/>
      <c r="D3" s="64"/>
      <c r="E3" s="65"/>
      <c r="F3" s="66"/>
      <c r="G3" s="66"/>
      <c r="H3" s="66"/>
      <c r="I3" s="66"/>
    </row>
    <row r="4" spans="2:18" ht="15.75">
      <c r="B4" s="316" t="s">
        <v>108</v>
      </c>
      <c r="C4" s="316" t="s">
        <v>114</v>
      </c>
      <c r="D4" s="316" t="s">
        <v>115</v>
      </c>
      <c r="E4" s="316" t="s">
        <v>116</v>
      </c>
      <c r="F4" s="316" t="s">
        <v>110</v>
      </c>
      <c r="G4" s="316" t="s">
        <v>111</v>
      </c>
      <c r="H4" s="316" t="s">
        <v>112</v>
      </c>
      <c r="I4" s="316" t="s">
        <v>113</v>
      </c>
      <c r="K4" s="19"/>
      <c r="P4" s="19"/>
      <c r="Q4" s="19"/>
      <c r="R4" s="19"/>
    </row>
    <row r="5" spans="2:9" ht="15.75">
      <c r="B5" s="317" t="s">
        <v>659</v>
      </c>
      <c r="C5" s="317" t="s">
        <v>660</v>
      </c>
      <c r="D5" s="317" t="s">
        <v>661</v>
      </c>
      <c r="E5" s="317" t="s">
        <v>662</v>
      </c>
      <c r="F5" s="317" t="s">
        <v>663</v>
      </c>
      <c r="G5" s="317" t="s">
        <v>664</v>
      </c>
      <c r="H5" s="317" t="s">
        <v>665</v>
      </c>
      <c r="I5" s="317" t="s">
        <v>666</v>
      </c>
    </row>
    <row r="6" spans="2:9" ht="15.75">
      <c r="B6" s="317" t="s">
        <v>124</v>
      </c>
      <c r="C6" s="317" t="s">
        <v>123</v>
      </c>
      <c r="D6" s="317" t="s">
        <v>122</v>
      </c>
      <c r="E6" s="317" t="s">
        <v>121</v>
      </c>
      <c r="F6" s="317" t="s">
        <v>120</v>
      </c>
      <c r="G6" s="317" t="s">
        <v>119</v>
      </c>
      <c r="H6" s="317" t="s">
        <v>668</v>
      </c>
      <c r="I6" s="317" t="s">
        <v>667</v>
      </c>
    </row>
    <row r="7" spans="2:9" ht="16.5" thickBot="1">
      <c r="B7" s="318" t="s">
        <v>669</v>
      </c>
      <c r="C7" s="318" t="s">
        <v>131</v>
      </c>
      <c r="D7" s="318" t="s">
        <v>130</v>
      </c>
      <c r="E7" s="318" t="s">
        <v>129</v>
      </c>
      <c r="F7" s="318" t="s">
        <v>128</v>
      </c>
      <c r="G7" s="318" t="s">
        <v>127</v>
      </c>
      <c r="H7" s="318" t="s">
        <v>126</v>
      </c>
      <c r="I7" s="318" t="s">
        <v>125</v>
      </c>
    </row>
    <row r="8" spans="2:9" ht="15.75">
      <c r="B8" s="308" t="s">
        <v>140</v>
      </c>
      <c r="C8" s="309" t="s">
        <v>139</v>
      </c>
      <c r="D8" s="309" t="s">
        <v>138</v>
      </c>
      <c r="E8" s="309" t="s">
        <v>137</v>
      </c>
      <c r="F8" s="309" t="s">
        <v>136</v>
      </c>
      <c r="G8" s="309" t="s">
        <v>135</v>
      </c>
      <c r="H8" s="309" t="s">
        <v>671</v>
      </c>
      <c r="I8" s="310" t="s">
        <v>670</v>
      </c>
    </row>
    <row r="9" spans="2:9" ht="15.75">
      <c r="B9" s="311" t="s">
        <v>143</v>
      </c>
      <c r="C9" s="312" t="s">
        <v>656</v>
      </c>
      <c r="D9" s="312" t="s">
        <v>142</v>
      </c>
      <c r="E9" s="312" t="s">
        <v>141</v>
      </c>
      <c r="F9" s="312" t="s">
        <v>211</v>
      </c>
      <c r="G9" s="312" t="s">
        <v>212</v>
      </c>
      <c r="H9" s="312" t="s">
        <v>213</v>
      </c>
      <c r="I9" s="313" t="s">
        <v>214</v>
      </c>
    </row>
    <row r="10" spans="2:9" ht="16.5" thickBot="1">
      <c r="B10" s="315"/>
      <c r="C10" s="314"/>
      <c r="D10" s="314"/>
      <c r="E10" s="314"/>
      <c r="F10" s="314"/>
      <c r="G10" s="314"/>
      <c r="H10" s="314" t="s">
        <v>672</v>
      </c>
      <c r="I10" s="320" t="s">
        <v>657</v>
      </c>
    </row>
    <row r="11" spans="2:7" ht="15.75">
      <c r="B11" s="131"/>
      <c r="C11" s="68"/>
      <c r="D11" s="68"/>
      <c r="E11" s="66"/>
      <c r="F11" s="66"/>
      <c r="G11" s="66"/>
    </row>
    <row r="12" spans="2:4" ht="15.75">
      <c r="B12" s="356" t="s">
        <v>689</v>
      </c>
      <c r="D12" s="18"/>
    </row>
    <row r="13" ht="15.75">
      <c r="D13" s="18"/>
    </row>
    <row r="14" ht="15.75">
      <c r="D14" s="18"/>
    </row>
    <row r="15" spans="2:5" ht="15.75">
      <c r="B15" s="19"/>
      <c r="D15" s="99"/>
      <c r="E15" s="243"/>
    </row>
    <row r="16" spans="2:4" ht="15.75">
      <c r="B16" s="252"/>
      <c r="C16" s="246"/>
      <c r="D16" s="99"/>
    </row>
    <row r="17" spans="2:4" ht="15.75">
      <c r="B17" s="252"/>
      <c r="C17" s="246"/>
      <c r="D17" s="99"/>
    </row>
    <row r="18" spans="2:4" ht="15.75">
      <c r="B18" s="252"/>
      <c r="C18" s="246"/>
      <c r="D18" s="99" t="s">
        <v>674</v>
      </c>
    </row>
    <row r="19" spans="2:4" ht="15.75">
      <c r="B19" s="19"/>
      <c r="C19" s="222"/>
      <c r="D19" s="103" t="str">
        <f>MD!E30</f>
        <v>九北傲聰</v>
      </c>
    </row>
    <row r="20" spans="2:4" ht="15.75">
      <c r="B20" s="238"/>
      <c r="C20" s="239"/>
      <c r="D20" s="224"/>
    </row>
    <row r="21" spans="2:7" ht="16.5">
      <c r="B21" s="84"/>
      <c r="C21" s="225"/>
      <c r="D21" s="226" t="s">
        <v>342</v>
      </c>
      <c r="E21" s="227"/>
      <c r="F21" s="220" t="str">
        <f>D25</f>
        <v>葵青HeiKuen</v>
      </c>
      <c r="G21" s="229" t="s">
        <v>314</v>
      </c>
    </row>
    <row r="22" spans="2:4" ht="15.75">
      <c r="B22" s="84" t="s">
        <v>675</v>
      </c>
      <c r="C22" s="225"/>
      <c r="D22" s="405" t="s">
        <v>905</v>
      </c>
    </row>
    <row r="23" spans="2:4" ht="15.75">
      <c r="B23" s="220" t="str">
        <f>MD!E47</f>
        <v>富豪排球</v>
      </c>
      <c r="C23" s="221"/>
      <c r="D23" s="240"/>
    </row>
    <row r="24" spans="2:4" ht="15.75">
      <c r="B24" s="252"/>
      <c r="C24" s="222"/>
      <c r="D24" s="230"/>
    </row>
    <row r="25" spans="2:4" ht="15.75">
      <c r="B25" s="252"/>
      <c r="C25" s="222" t="s">
        <v>334</v>
      </c>
      <c r="D25" s="230" t="str">
        <f>B27</f>
        <v>葵青HeiKuen</v>
      </c>
    </row>
    <row r="26" spans="3:5" ht="15.75">
      <c r="C26" s="406" t="s">
        <v>898</v>
      </c>
      <c r="D26" s="242"/>
      <c r="E26" s="241"/>
    </row>
    <row r="27" spans="2:13" ht="15.75">
      <c r="B27" s="103" t="str">
        <f>MD!E41</f>
        <v>葵青HeiKuen</v>
      </c>
      <c r="C27" s="223"/>
      <c r="D27" s="84"/>
      <c r="K27" s="69"/>
      <c r="L27" s="69"/>
      <c r="M27" s="27"/>
    </row>
    <row r="28" spans="2:6" ht="15.75">
      <c r="B28" s="19" t="s">
        <v>676</v>
      </c>
      <c r="C28" s="231"/>
      <c r="D28" s="84"/>
      <c r="E28" s="69"/>
      <c r="F28" s="27"/>
    </row>
    <row r="29" spans="3:4" ht="15.75">
      <c r="C29" s="246"/>
      <c r="D29" s="99"/>
    </row>
    <row r="30" spans="2:4" ht="15.75">
      <c r="B30" s="252"/>
      <c r="C30" s="246"/>
      <c r="D30" s="99"/>
    </row>
    <row r="31" spans="2:4" ht="15.75">
      <c r="B31" s="252"/>
      <c r="C31" s="246"/>
      <c r="D31" s="99"/>
    </row>
    <row r="32" spans="2:4" ht="15.75">
      <c r="B32" s="252"/>
      <c r="C32" s="246"/>
      <c r="D32" s="99" t="s">
        <v>677</v>
      </c>
    </row>
    <row r="33" spans="2:4" ht="15.75">
      <c r="B33" s="252"/>
      <c r="C33" s="246"/>
      <c r="D33" s="103" t="str">
        <f>MD!E37</f>
        <v>AM</v>
      </c>
    </row>
    <row r="34" spans="2:4" ht="15.75">
      <c r="B34" s="238"/>
      <c r="C34" s="239"/>
      <c r="D34" s="224"/>
    </row>
    <row r="35" spans="2:7" ht="16.5">
      <c r="B35" s="354"/>
      <c r="C35" s="239"/>
      <c r="D35" s="226"/>
      <c r="E35" s="227"/>
      <c r="F35" s="220" t="str">
        <f>D40</f>
        <v>純粹黎體驗</v>
      </c>
      <c r="G35" s="229" t="s">
        <v>315</v>
      </c>
    </row>
    <row r="36" spans="2:7" ht="15.75">
      <c r="B36" s="354"/>
      <c r="C36" s="239"/>
      <c r="D36" s="226" t="s">
        <v>335</v>
      </c>
      <c r="E36" s="241"/>
      <c r="F36" s="241"/>
      <c r="G36" s="229"/>
    </row>
    <row r="37" spans="2:4" ht="15.75">
      <c r="B37" s="354"/>
      <c r="C37" s="239"/>
      <c r="D37" s="405" t="s">
        <v>897</v>
      </c>
    </row>
    <row r="38" spans="2:4" ht="15.75">
      <c r="B38" s="252"/>
      <c r="C38" s="246"/>
      <c r="D38" s="352"/>
    </row>
    <row r="39" spans="2:4" ht="15.75">
      <c r="B39" s="252"/>
      <c r="C39" s="246"/>
      <c r="D39" s="245"/>
    </row>
    <row r="40" spans="2:4" ht="15.75">
      <c r="B40" s="252"/>
      <c r="C40" s="246"/>
      <c r="D40" s="72" t="str">
        <f>MD!E38</f>
        <v>純粹黎體驗</v>
      </c>
    </row>
    <row r="41" spans="2:5" ht="15.75">
      <c r="B41" s="252"/>
      <c r="C41" s="246"/>
      <c r="D41" s="353" t="s">
        <v>143</v>
      </c>
      <c r="E41" s="241"/>
    </row>
    <row r="42" spans="2:4" ht="15.75">
      <c r="B42" s="238"/>
      <c r="C42" s="239"/>
      <c r="D42" s="84"/>
    </row>
    <row r="43" spans="2:4" ht="15.75">
      <c r="B43" s="18"/>
      <c r="C43" s="231"/>
      <c r="D43" s="99"/>
    </row>
    <row r="44" spans="2:4" ht="15.75">
      <c r="B44" s="18"/>
      <c r="C44" s="231"/>
      <c r="D44" s="99"/>
    </row>
    <row r="45" spans="3:4" ht="15.75">
      <c r="C45" s="246"/>
      <c r="D45" s="99"/>
    </row>
    <row r="46" spans="2:4" ht="15.75">
      <c r="B46" s="252"/>
      <c r="C46" s="246"/>
      <c r="D46" s="99"/>
    </row>
    <row r="47" spans="2:4" ht="15.75">
      <c r="B47" s="252"/>
      <c r="C47" s="246"/>
      <c r="D47" s="99"/>
    </row>
    <row r="48" spans="2:4" ht="15.75">
      <c r="B48" s="252"/>
      <c r="C48" s="246"/>
      <c r="D48" s="99" t="s">
        <v>678</v>
      </c>
    </row>
    <row r="49" spans="2:4" ht="15.75">
      <c r="B49" s="252"/>
      <c r="C49" s="246"/>
      <c r="D49" s="103" t="str">
        <f>MD!E34</f>
        <v>加落去</v>
      </c>
    </row>
    <row r="50" spans="2:4" ht="15.75">
      <c r="B50" s="238"/>
      <c r="C50" s="239"/>
      <c r="D50" s="224"/>
    </row>
    <row r="51" spans="2:4" ht="15.75">
      <c r="B51" s="238"/>
      <c r="C51" s="239"/>
      <c r="D51" s="224"/>
    </row>
    <row r="52" spans="2:7" ht="16.5">
      <c r="B52" s="354"/>
      <c r="C52" s="239"/>
      <c r="D52" s="226" t="s">
        <v>338</v>
      </c>
      <c r="E52" s="227"/>
      <c r="F52" s="220" t="str">
        <f>D49</f>
        <v>加落去</v>
      </c>
      <c r="G52" s="229" t="s">
        <v>316</v>
      </c>
    </row>
    <row r="53" spans="2:4" ht="15.75">
      <c r="B53" s="354"/>
      <c r="C53" s="239"/>
      <c r="D53" s="405" t="s">
        <v>896</v>
      </c>
    </row>
    <row r="54" spans="2:4" ht="15.75">
      <c r="B54" s="252"/>
      <c r="C54" s="246"/>
      <c r="D54" s="352"/>
    </row>
    <row r="55" spans="2:4" ht="15.75">
      <c r="B55" s="252"/>
      <c r="C55" s="246"/>
      <c r="D55" s="245"/>
    </row>
    <row r="56" spans="2:4" ht="15.75">
      <c r="B56" s="252"/>
      <c r="C56" s="246"/>
      <c r="D56" s="72" t="str">
        <f>MD!E44</f>
        <v>Lonely仔</v>
      </c>
    </row>
    <row r="57" spans="2:5" ht="15.75">
      <c r="B57" s="252"/>
      <c r="C57" s="246"/>
      <c r="D57" s="353" t="s">
        <v>679</v>
      </c>
      <c r="E57" s="241"/>
    </row>
    <row r="58" spans="2:4" ht="15.75">
      <c r="B58" s="354"/>
      <c r="C58" s="239"/>
      <c r="D58" s="84"/>
    </row>
    <row r="59" spans="3:5" ht="15.75">
      <c r="C59" s="231"/>
      <c r="D59" s="84"/>
      <c r="E59" s="69"/>
    </row>
    <row r="60" spans="2:4" ht="15.75">
      <c r="B60" s="355"/>
      <c r="C60" s="246"/>
      <c r="D60" s="99"/>
    </row>
    <row r="61" spans="2:4" ht="15.75">
      <c r="B61" s="252"/>
      <c r="C61" s="246"/>
      <c r="D61" s="99"/>
    </row>
    <row r="62" spans="2:4" ht="15.75">
      <c r="B62" s="252"/>
      <c r="C62" s="246"/>
      <c r="D62" s="99"/>
    </row>
    <row r="63" spans="2:4" ht="15.75">
      <c r="B63" s="252"/>
      <c r="C63" s="246"/>
      <c r="D63" s="99" t="s">
        <v>680</v>
      </c>
    </row>
    <row r="64" spans="2:4" ht="15.75">
      <c r="B64" s="252"/>
      <c r="C64" s="246"/>
      <c r="D64" s="103" t="str">
        <f>MD!E33</f>
        <v>Easy小強</v>
      </c>
    </row>
    <row r="65" spans="2:4" ht="15.75">
      <c r="B65" s="354"/>
      <c r="C65" s="239"/>
      <c r="D65" s="224"/>
    </row>
    <row r="66" spans="2:7" ht="16.5">
      <c r="B66" s="354"/>
      <c r="C66" s="239"/>
      <c r="D66" s="226" t="s">
        <v>339</v>
      </c>
      <c r="E66" s="227"/>
      <c r="F66" s="220" t="str">
        <f>D64</f>
        <v>Easy小強</v>
      </c>
      <c r="G66" s="229" t="s">
        <v>317</v>
      </c>
    </row>
    <row r="67" spans="2:4" ht="15.75">
      <c r="B67" s="354"/>
      <c r="C67" s="239"/>
      <c r="D67" s="405" t="s">
        <v>902</v>
      </c>
    </row>
    <row r="68" spans="2:4" ht="15.75">
      <c r="B68" s="252"/>
      <c r="C68" s="246"/>
      <c r="D68" s="352"/>
    </row>
    <row r="69" spans="2:4" ht="15.75">
      <c r="B69" s="252"/>
      <c r="C69" s="246"/>
      <c r="D69" s="245"/>
    </row>
    <row r="70" spans="2:4" ht="15.75">
      <c r="B70" s="252"/>
      <c r="C70" s="246"/>
      <c r="D70" s="72" t="str">
        <f>MD!E43</f>
        <v>雙排小先鋒</v>
      </c>
    </row>
    <row r="71" spans="2:5" ht="15.75">
      <c r="B71" s="252"/>
      <c r="C71" s="246"/>
      <c r="D71" s="353" t="s">
        <v>681</v>
      </c>
      <c r="E71" s="241"/>
    </row>
    <row r="72" spans="2:4" ht="15.75">
      <c r="B72" s="238"/>
      <c r="C72" s="239"/>
      <c r="D72" s="84"/>
    </row>
    <row r="73" spans="2:4" ht="15.75">
      <c r="B73" s="355"/>
      <c r="C73" s="246"/>
      <c r="D73" s="99"/>
    </row>
    <row r="74" spans="3:4" ht="15.75">
      <c r="C74" s="231"/>
      <c r="D74" s="99"/>
    </row>
    <row r="75" spans="3:4" ht="15.75">
      <c r="C75" s="231"/>
      <c r="D75" s="99"/>
    </row>
    <row r="76" spans="3:4" ht="15.75">
      <c r="C76" s="246"/>
      <c r="D76" s="99"/>
    </row>
    <row r="77" spans="2:4" ht="15.75">
      <c r="B77" s="252"/>
      <c r="C77" s="246"/>
      <c r="D77" s="99"/>
    </row>
    <row r="78" spans="2:4" ht="15.75">
      <c r="B78" s="252"/>
      <c r="C78" s="246"/>
      <c r="D78" s="99"/>
    </row>
    <row r="79" spans="2:4" ht="15.75">
      <c r="B79" s="252"/>
      <c r="C79" s="246"/>
      <c r="D79" s="99" t="s">
        <v>682</v>
      </c>
    </row>
    <row r="80" spans="2:4" ht="15.75">
      <c r="B80" s="252"/>
      <c r="C80" s="246"/>
      <c r="D80" s="103" t="str">
        <f>MD!E32</f>
        <v>ALPS 恒大汽車復牌</v>
      </c>
    </row>
    <row r="81" spans="2:4" ht="15.75">
      <c r="B81" s="238"/>
      <c r="C81" s="239"/>
      <c r="D81" s="224"/>
    </row>
    <row r="82" spans="2:4" ht="15.75">
      <c r="B82" s="238"/>
      <c r="C82" s="239"/>
      <c r="D82" s="224"/>
    </row>
    <row r="83" spans="2:7" ht="16.5">
      <c r="B83" s="354"/>
      <c r="C83" s="239"/>
      <c r="D83" s="226" t="s">
        <v>340</v>
      </c>
      <c r="E83" s="227"/>
      <c r="F83" s="220" t="str">
        <f>D80</f>
        <v>ALPS 恒大汽車復牌</v>
      </c>
      <c r="G83" s="229" t="s">
        <v>318</v>
      </c>
    </row>
    <row r="84" spans="2:7" ht="15.75">
      <c r="B84" s="354"/>
      <c r="C84" s="239"/>
      <c r="D84" s="405" t="s">
        <v>895</v>
      </c>
      <c r="E84" s="241"/>
      <c r="F84" s="241"/>
      <c r="G84" s="229"/>
    </row>
    <row r="85" spans="2:4" ht="15.75">
      <c r="B85" s="354"/>
      <c r="C85" s="239"/>
      <c r="D85" s="224"/>
    </row>
    <row r="86" spans="2:4" ht="15.75">
      <c r="B86" s="252"/>
      <c r="C86" s="246"/>
      <c r="D86" s="352"/>
    </row>
    <row r="87" spans="2:4" ht="15.75">
      <c r="B87" s="252"/>
      <c r="C87" s="246"/>
      <c r="D87" s="245"/>
    </row>
    <row r="88" spans="2:4" ht="15.75">
      <c r="B88" s="252"/>
      <c r="C88" s="246"/>
      <c r="D88" s="72" t="str">
        <f>MD!E45</f>
        <v>HH</v>
      </c>
    </row>
    <row r="89" spans="2:5" ht="15.75">
      <c r="B89" s="252"/>
      <c r="C89" s="246"/>
      <c r="D89" s="353" t="s">
        <v>683</v>
      </c>
      <c r="E89" s="241"/>
    </row>
    <row r="90" spans="2:4" ht="15.75">
      <c r="B90" s="354"/>
      <c r="C90" s="239"/>
      <c r="D90" s="84"/>
    </row>
    <row r="91" spans="2:5" ht="15.75">
      <c r="B91" s="355"/>
      <c r="C91" s="246"/>
      <c r="D91" s="84"/>
      <c r="E91" s="69"/>
    </row>
    <row r="92" spans="2:4" ht="15.75">
      <c r="B92" s="355"/>
      <c r="C92" s="246"/>
      <c r="D92" s="99"/>
    </row>
    <row r="93" spans="2:4" ht="15.75">
      <c r="B93" s="252"/>
      <c r="C93" s="246"/>
      <c r="D93" s="99"/>
    </row>
    <row r="94" spans="2:4" ht="15.75">
      <c r="B94" s="252"/>
      <c r="C94" s="246"/>
      <c r="D94" s="99"/>
    </row>
    <row r="95" spans="2:4" ht="15.75">
      <c r="B95" s="252"/>
      <c r="C95" s="246"/>
      <c r="D95" s="99" t="s">
        <v>684</v>
      </c>
    </row>
    <row r="96" spans="2:4" ht="15.75">
      <c r="B96" s="252"/>
      <c r="C96" s="246"/>
      <c r="D96" s="103" t="str">
        <f>MD!E35</f>
        <v>MBKF</v>
      </c>
    </row>
    <row r="97" spans="2:4" ht="15.75">
      <c r="B97" s="238"/>
      <c r="C97" s="239"/>
      <c r="D97" s="224"/>
    </row>
    <row r="98" spans="2:7" ht="16.5">
      <c r="B98" s="354"/>
      <c r="C98" s="239"/>
      <c r="D98" s="226" t="s">
        <v>337</v>
      </c>
      <c r="E98" s="227"/>
      <c r="F98" s="220" t="str">
        <f>D102</f>
        <v>仁濟-殺手</v>
      </c>
      <c r="G98" s="229" t="s">
        <v>319</v>
      </c>
    </row>
    <row r="99" spans="2:4" ht="15.75">
      <c r="B99" s="354"/>
      <c r="C99" s="239"/>
      <c r="D99" s="405" t="s">
        <v>903</v>
      </c>
    </row>
    <row r="100" spans="2:4" ht="15.75">
      <c r="B100" s="252"/>
      <c r="C100" s="246"/>
      <c r="D100" s="352"/>
    </row>
    <row r="101" spans="2:4" ht="15.75">
      <c r="B101" s="252"/>
      <c r="C101" s="246"/>
      <c r="D101" s="245"/>
    </row>
    <row r="102" spans="2:4" ht="15.75">
      <c r="B102" s="252"/>
      <c r="C102" s="246"/>
      <c r="D102" s="72" t="str">
        <f>MD!E40</f>
        <v>仁濟-殺手</v>
      </c>
    </row>
    <row r="103" spans="2:5" ht="15.75">
      <c r="B103" s="241"/>
      <c r="C103" s="246"/>
      <c r="D103" s="353" t="s">
        <v>685</v>
      </c>
      <c r="E103" s="241"/>
    </row>
    <row r="104" spans="2:4" ht="15.75">
      <c r="B104" s="238"/>
      <c r="C104" s="239"/>
      <c r="D104" s="84"/>
    </row>
    <row r="105" spans="3:4" ht="15.75">
      <c r="C105" s="231"/>
      <c r="D105" s="99"/>
    </row>
    <row r="106" spans="2:4" ht="15.75">
      <c r="B106" s="355"/>
      <c r="C106" s="246"/>
      <c r="D106" s="99"/>
    </row>
    <row r="107" spans="2:4" ht="15.75">
      <c r="B107" s="355"/>
      <c r="C107" s="246"/>
      <c r="D107" s="99"/>
    </row>
    <row r="108" spans="2:4" ht="15.75">
      <c r="B108" s="252"/>
      <c r="C108" s="246"/>
      <c r="D108" s="99"/>
    </row>
    <row r="109" spans="2:4" ht="15.75">
      <c r="B109" s="252"/>
      <c r="C109" s="246"/>
      <c r="D109" s="99"/>
    </row>
    <row r="110" spans="2:4" ht="15.75">
      <c r="B110" s="252"/>
      <c r="C110" s="246"/>
      <c r="D110" s="99" t="s">
        <v>686</v>
      </c>
    </row>
    <row r="111" spans="2:4" ht="15.75">
      <c r="B111" s="252"/>
      <c r="C111" s="246"/>
      <c r="D111" s="103" t="str">
        <f>MD!E36</f>
        <v>起勢隊</v>
      </c>
    </row>
    <row r="112" spans="2:4" ht="15.75">
      <c r="B112" s="238"/>
      <c r="C112" s="239"/>
      <c r="D112" s="224"/>
    </row>
    <row r="113" spans="2:7" ht="16.5">
      <c r="B113" s="354"/>
      <c r="C113" s="239"/>
      <c r="D113" s="226"/>
      <c r="E113" s="227"/>
      <c r="F113" s="220" t="str">
        <f>D118</f>
        <v>如意</v>
      </c>
      <c r="G113" s="229" t="s">
        <v>320</v>
      </c>
    </row>
    <row r="114" spans="2:7" ht="15.75">
      <c r="B114" s="354"/>
      <c r="C114" s="239"/>
      <c r="D114" s="226" t="s">
        <v>336</v>
      </c>
      <c r="E114" s="241"/>
      <c r="F114" s="241"/>
      <c r="G114" s="229"/>
    </row>
    <row r="115" spans="2:4" ht="15.75">
      <c r="B115" s="354"/>
      <c r="C115" s="239"/>
      <c r="D115" s="224" t="s">
        <v>904</v>
      </c>
    </row>
    <row r="116" spans="2:4" ht="15.75">
      <c r="B116" s="252"/>
      <c r="C116" s="246"/>
      <c r="D116" s="352"/>
    </row>
    <row r="117" spans="2:4" ht="15.75">
      <c r="B117" s="252"/>
      <c r="C117" s="246"/>
      <c r="D117" s="245"/>
    </row>
    <row r="118" spans="2:4" ht="15.75">
      <c r="B118" s="252"/>
      <c r="C118" s="246"/>
      <c r="D118" s="72" t="str">
        <f>MD!E39</f>
        <v>如意</v>
      </c>
    </row>
    <row r="119" spans="2:5" ht="15.75">
      <c r="B119" s="252"/>
      <c r="C119" s="246"/>
      <c r="D119" s="353" t="s">
        <v>687</v>
      </c>
      <c r="E119" s="241"/>
    </row>
    <row r="120" spans="2:4" ht="15.75">
      <c r="B120" s="238"/>
      <c r="C120" s="239"/>
      <c r="D120" s="84"/>
    </row>
    <row r="121" spans="2:4" ht="15.75">
      <c r="B121" s="238"/>
      <c r="C121" s="239"/>
      <c r="D121" s="84"/>
    </row>
    <row r="122" spans="2:5" ht="15.75">
      <c r="B122" s="355"/>
      <c r="C122" s="246"/>
      <c r="D122" s="84"/>
      <c r="E122" s="69"/>
    </row>
    <row r="123" spans="2:5" ht="15.75">
      <c r="B123" s="355"/>
      <c r="C123" s="246"/>
      <c r="D123" s="84"/>
      <c r="E123" s="69"/>
    </row>
    <row r="124" spans="2:4" ht="15.75">
      <c r="B124" s="355"/>
      <c r="C124" s="246"/>
      <c r="D124" s="99"/>
    </row>
    <row r="125" spans="2:4" ht="15.75">
      <c r="B125" s="252"/>
      <c r="C125" s="246"/>
      <c r="D125" s="99"/>
    </row>
    <row r="126" spans="2:4" ht="15.75">
      <c r="B126" s="252"/>
      <c r="C126" s="246"/>
      <c r="D126" s="99"/>
    </row>
    <row r="127" spans="2:4" ht="15.75">
      <c r="B127" s="252"/>
      <c r="C127" s="246"/>
      <c r="D127" s="99" t="s">
        <v>845</v>
      </c>
    </row>
    <row r="128" spans="2:4" ht="15.75">
      <c r="B128" s="252"/>
      <c r="C128" s="246"/>
      <c r="D128" s="103" t="str">
        <f>MD!E31</f>
        <v>小飛飛</v>
      </c>
    </row>
    <row r="129" spans="2:4" ht="15.75">
      <c r="B129" s="354"/>
      <c r="C129" s="239"/>
      <c r="D129" s="224"/>
    </row>
    <row r="130" spans="2:7" ht="16.5">
      <c r="B130" s="84"/>
      <c r="C130" s="225"/>
      <c r="D130" s="226" t="s">
        <v>341</v>
      </c>
      <c r="E130" s="227"/>
      <c r="F130" s="228" t="str">
        <f>D134</f>
        <v>新墟咖啡二隊</v>
      </c>
      <c r="G130" s="229" t="s">
        <v>321</v>
      </c>
    </row>
    <row r="131" spans="2:4" ht="15.75">
      <c r="B131" s="84" t="s">
        <v>688</v>
      </c>
      <c r="C131" s="225"/>
      <c r="D131" s="405" t="s">
        <v>899</v>
      </c>
    </row>
    <row r="132" spans="2:4" ht="15.75">
      <c r="B132" s="220" t="str">
        <f>MD!E46</f>
        <v>青蛙</v>
      </c>
      <c r="C132" s="221"/>
      <c r="D132" s="240"/>
    </row>
    <row r="133" spans="2:4" ht="15.75">
      <c r="B133" s="252"/>
      <c r="C133" s="222" t="s">
        <v>900</v>
      </c>
      <c r="D133" s="240"/>
    </row>
    <row r="134" spans="2:4" ht="15.75">
      <c r="B134" s="252"/>
      <c r="C134" s="406" t="s">
        <v>901</v>
      </c>
      <c r="D134" s="72" t="str">
        <f>B136</f>
        <v>新墟咖啡二隊</v>
      </c>
    </row>
    <row r="135" spans="2:4" ht="15.75">
      <c r="B135" s="19"/>
      <c r="C135" s="222"/>
      <c r="D135" s="18"/>
    </row>
    <row r="136" spans="2:4" ht="15.75">
      <c r="B136" s="234" t="str">
        <f>MD!E42</f>
        <v>新墟咖啡二隊</v>
      </c>
      <c r="C136" s="223"/>
      <c r="D136" s="84"/>
    </row>
    <row r="137" spans="2:4" ht="15.75">
      <c r="B137" s="19" t="s">
        <v>672</v>
      </c>
      <c r="C137" s="18"/>
      <c r="D137" s="18"/>
    </row>
    <row r="138" spans="2:4" ht="15.75">
      <c r="B138" s="19"/>
      <c r="C138" s="18"/>
      <c r="D138" s="18"/>
    </row>
    <row r="139" spans="2:4" ht="15.75">
      <c r="B139" s="19"/>
      <c r="C139" s="18"/>
      <c r="D139" s="18"/>
    </row>
    <row r="140" spans="2:4" ht="15.75">
      <c r="B140" s="19"/>
      <c r="C140" s="18"/>
      <c r="D140" s="18"/>
    </row>
  </sheetData>
  <sheetProtection selectLockedCells="1" selectUnlockedCells="1"/>
  <printOptions/>
  <pageMargins left="0.35433070866141736" right="0.35433070866141736" top="0.3937007874015748" bottom="0.7874015748031497" header="0.5118110236220472" footer="0.5118110236220472"/>
  <pageSetup fitToHeight="1" fitToWidth="1" horizontalDpi="600" verticalDpi="600" orientation="portrait" paperSize="9" scale="3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8"/>
  <sheetViews>
    <sheetView zoomScale="70" zoomScaleNormal="70" zoomScalePageLayoutView="0" workbookViewId="0" topLeftCell="A16">
      <selection activeCell="A2" sqref="A2"/>
    </sheetView>
  </sheetViews>
  <sheetFormatPr defaultColWidth="7.69921875" defaultRowHeight="15"/>
  <cols>
    <col min="1" max="1" width="8.796875" style="18" customWidth="1"/>
    <col min="2" max="2" width="15.796875" style="99" customWidth="1"/>
    <col min="3" max="3" width="15.796875" style="18" customWidth="1"/>
    <col min="4" max="4" width="15.796875" style="19" customWidth="1"/>
    <col min="5" max="9" width="15.796875" style="18" customWidth="1"/>
    <col min="10" max="15" width="11" style="18" customWidth="1"/>
    <col min="16" max="16" width="11.796875" style="18" customWidth="1"/>
    <col min="17" max="16384" width="7.69921875" style="18" customWidth="1"/>
  </cols>
  <sheetData>
    <row r="1" spans="1:5" ht="18.75">
      <c r="A1" s="402"/>
      <c r="B1" s="394" t="s">
        <v>825</v>
      </c>
      <c r="C1" s="55"/>
      <c r="D1" s="62"/>
      <c r="E1" s="56"/>
    </row>
    <row r="2" spans="2:5" ht="15.75">
      <c r="B2" s="18"/>
      <c r="C2" s="55"/>
      <c r="D2" s="62"/>
      <c r="E2" s="56"/>
    </row>
    <row r="3" spans="2:5" ht="15.75">
      <c r="B3" s="18" t="s">
        <v>312</v>
      </c>
      <c r="C3" s="55"/>
      <c r="D3" s="62"/>
      <c r="E3" s="56"/>
    </row>
    <row r="4" spans="2:5" ht="15.75">
      <c r="B4" s="18" t="s">
        <v>308</v>
      </c>
      <c r="C4" s="55"/>
      <c r="D4" s="62"/>
      <c r="E4" s="56"/>
    </row>
    <row r="5" spans="2:9" ht="15.75">
      <c r="B5" s="18" t="s">
        <v>826</v>
      </c>
      <c r="C5" s="63"/>
      <c r="D5" s="64"/>
      <c r="E5" s="65"/>
      <c r="F5" s="66"/>
      <c r="G5" s="66"/>
      <c r="H5" s="66"/>
      <c r="I5" s="66"/>
    </row>
    <row r="6" spans="2:9" ht="15.75">
      <c r="B6" s="18" t="s">
        <v>827</v>
      </c>
      <c r="C6" s="63"/>
      <c r="D6" s="64"/>
      <c r="E6" s="65"/>
      <c r="F6" s="66"/>
      <c r="G6" s="66"/>
      <c r="H6" s="66"/>
      <c r="I6" s="66"/>
    </row>
    <row r="7" spans="2:9" ht="15.75">
      <c r="B7" s="18" t="s">
        <v>828</v>
      </c>
      <c r="C7" s="63"/>
      <c r="D7" s="64"/>
      <c r="E7" s="65"/>
      <c r="F7" s="66"/>
      <c r="G7" s="66"/>
      <c r="H7" s="66"/>
      <c r="I7" s="66"/>
    </row>
    <row r="8" spans="2:9" ht="15.75">
      <c r="B8" s="111"/>
      <c r="C8" s="63"/>
      <c r="D8" s="64"/>
      <c r="E8" s="65"/>
      <c r="F8" s="66"/>
      <c r="G8" s="66"/>
      <c r="H8" s="66"/>
      <c r="I8" s="66"/>
    </row>
    <row r="9" spans="2:18" ht="15.75">
      <c r="B9" s="316" t="s">
        <v>108</v>
      </c>
      <c r="C9" s="316" t="s">
        <v>114</v>
      </c>
      <c r="D9" s="316" t="s">
        <v>115</v>
      </c>
      <c r="E9" s="316" t="s">
        <v>116</v>
      </c>
      <c r="F9" s="316" t="s">
        <v>110</v>
      </c>
      <c r="G9" s="316" t="s">
        <v>111</v>
      </c>
      <c r="H9" s="316" t="s">
        <v>112</v>
      </c>
      <c r="I9" s="316" t="s">
        <v>113</v>
      </c>
      <c r="K9" s="19"/>
      <c r="P9" s="19"/>
      <c r="Q9" s="19"/>
      <c r="R9" s="19"/>
    </row>
    <row r="10" spans="2:9" ht="15.75">
      <c r="B10" s="317" t="s">
        <v>659</v>
      </c>
      <c r="C10" s="317" t="s">
        <v>660</v>
      </c>
      <c r="D10" s="317" t="s">
        <v>661</v>
      </c>
      <c r="E10" s="317" t="s">
        <v>662</v>
      </c>
      <c r="F10" s="317" t="s">
        <v>663</v>
      </c>
      <c r="G10" s="317" t="s">
        <v>664</v>
      </c>
      <c r="H10" s="317" t="s">
        <v>665</v>
      </c>
      <c r="I10" s="317" t="s">
        <v>666</v>
      </c>
    </row>
    <row r="11" spans="2:9" ht="15.75">
      <c r="B11" s="317" t="s">
        <v>124</v>
      </c>
      <c r="C11" s="317" t="s">
        <v>123</v>
      </c>
      <c r="D11" s="317" t="s">
        <v>122</v>
      </c>
      <c r="E11" s="317" t="s">
        <v>121</v>
      </c>
      <c r="F11" s="317" t="s">
        <v>120</v>
      </c>
      <c r="G11" s="317" t="s">
        <v>119</v>
      </c>
      <c r="H11" s="317" t="s">
        <v>668</v>
      </c>
      <c r="I11" s="317" t="s">
        <v>667</v>
      </c>
    </row>
    <row r="12" spans="2:9" ht="16.5" thickBot="1">
      <c r="B12" s="318" t="s">
        <v>669</v>
      </c>
      <c r="C12" s="318" t="s">
        <v>131</v>
      </c>
      <c r="D12" s="318" t="s">
        <v>130</v>
      </c>
      <c r="E12" s="318" t="s">
        <v>129</v>
      </c>
      <c r="F12" s="318" t="s">
        <v>128</v>
      </c>
      <c r="G12" s="318" t="s">
        <v>127</v>
      </c>
      <c r="H12" s="318" t="s">
        <v>126</v>
      </c>
      <c r="I12" s="318" t="s">
        <v>125</v>
      </c>
    </row>
    <row r="13" spans="2:9" ht="15.75">
      <c r="B13" s="308" t="s">
        <v>140</v>
      </c>
      <c r="C13" s="309" t="s">
        <v>139</v>
      </c>
      <c r="D13" s="309" t="s">
        <v>138</v>
      </c>
      <c r="E13" s="309" t="s">
        <v>137</v>
      </c>
      <c r="F13" s="309" t="s">
        <v>136</v>
      </c>
      <c r="G13" s="309" t="s">
        <v>135</v>
      </c>
      <c r="H13" s="309" t="s">
        <v>671</v>
      </c>
      <c r="I13" s="310" t="s">
        <v>670</v>
      </c>
    </row>
    <row r="14" spans="2:9" ht="15.75">
      <c r="B14" s="311" t="s">
        <v>143</v>
      </c>
      <c r="C14" s="312" t="s">
        <v>656</v>
      </c>
      <c r="D14" s="312" t="s">
        <v>142</v>
      </c>
      <c r="E14" s="312" t="s">
        <v>141</v>
      </c>
      <c r="F14" s="312" t="s">
        <v>211</v>
      </c>
      <c r="G14" s="312" t="s">
        <v>212</v>
      </c>
      <c r="H14" s="312" t="s">
        <v>213</v>
      </c>
      <c r="I14" s="313" t="s">
        <v>214</v>
      </c>
    </row>
    <row r="15" spans="2:9" ht="16.5" thickBot="1">
      <c r="B15" s="315"/>
      <c r="C15" s="314"/>
      <c r="D15" s="314"/>
      <c r="E15" s="314"/>
      <c r="F15" s="314"/>
      <c r="G15" s="314"/>
      <c r="H15" s="314" t="s">
        <v>672</v>
      </c>
      <c r="I15" s="320" t="s">
        <v>657</v>
      </c>
    </row>
    <row r="16" spans="2:9" ht="15.75">
      <c r="B16" s="235"/>
      <c r="C16" s="235"/>
      <c r="D16" s="235"/>
      <c r="E16" s="235"/>
      <c r="F16" s="235"/>
      <c r="G16" s="235"/>
      <c r="H16" s="235"/>
      <c r="I16" s="235"/>
    </row>
    <row r="17" spans="2:4" ht="15.75">
      <c r="B17" s="131" t="s">
        <v>829</v>
      </c>
      <c r="D17" s="18"/>
    </row>
    <row r="18" spans="2:7" ht="15.75">
      <c r="B18" s="131" t="s">
        <v>310</v>
      </c>
      <c r="C18" s="66"/>
      <c r="D18" s="68"/>
      <c r="E18" s="66"/>
      <c r="F18" s="66"/>
      <c r="G18" s="66"/>
    </row>
    <row r="19" spans="2:7" ht="15.75">
      <c r="B19" s="131" t="s">
        <v>311</v>
      </c>
      <c r="C19" s="66"/>
      <c r="D19" s="68"/>
      <c r="E19" s="66"/>
      <c r="F19" s="66"/>
      <c r="G19" s="66"/>
    </row>
    <row r="20" spans="2:7" ht="15.75">
      <c r="B20" s="131"/>
      <c r="C20" s="66"/>
      <c r="D20" s="68"/>
      <c r="E20" s="66"/>
      <c r="F20" s="66"/>
      <c r="G20" s="66"/>
    </row>
    <row r="21" spans="2:4" ht="15.75">
      <c r="B21" s="250" t="s">
        <v>824</v>
      </c>
      <c r="D21" s="18"/>
    </row>
    <row r="22" ht="15.75">
      <c r="D22" s="18"/>
    </row>
    <row r="23" spans="2:4" ht="18" customHeight="1">
      <c r="B23" s="70" t="str">
        <f>'男乙賽程'!R7</f>
        <v>SCAA - Infinity</v>
      </c>
      <c r="C23" s="20" t="s">
        <v>46</v>
      </c>
      <c r="D23" s="18"/>
    </row>
    <row r="24" spans="3:4" ht="18" customHeight="1">
      <c r="C24" s="100" t="s">
        <v>144</v>
      </c>
      <c r="D24" s="98"/>
    </row>
    <row r="25" spans="3:12" ht="18" customHeight="1">
      <c r="C25" s="463" t="s">
        <v>1020</v>
      </c>
      <c r="D25" s="114" t="str">
        <f>B23</f>
        <v>SCAA - Infinity</v>
      </c>
      <c r="E25" s="69"/>
      <c r="F25" s="27"/>
      <c r="G25" s="27"/>
      <c r="H25" s="27"/>
      <c r="I25" s="27"/>
      <c r="L25" s="95"/>
    </row>
    <row r="26" spans="2:15" ht="18" customHeight="1">
      <c r="B26" s="70" t="str">
        <f>B76</f>
        <v>加落去</v>
      </c>
      <c r="C26" s="102" t="s">
        <v>197</v>
      </c>
      <c r="D26" s="100"/>
      <c r="E26" s="89"/>
      <c r="F26" s="27"/>
      <c r="G26" s="27"/>
      <c r="H26" s="27"/>
      <c r="I26" s="27"/>
      <c r="M26" s="69"/>
      <c r="N26" s="69"/>
      <c r="O26" s="27"/>
    </row>
    <row r="27" spans="4:15" ht="18" customHeight="1">
      <c r="D27" s="100" t="s">
        <v>145</v>
      </c>
      <c r="E27" s="27"/>
      <c r="F27" s="118"/>
      <c r="G27" s="27"/>
      <c r="H27" s="27"/>
      <c r="I27" s="27"/>
      <c r="M27" s="69"/>
      <c r="N27" s="69"/>
      <c r="O27" s="27"/>
    </row>
    <row r="28" spans="2:15" ht="18" customHeight="1">
      <c r="B28" s="107"/>
      <c r="D28" s="101"/>
      <c r="E28" s="27"/>
      <c r="F28" s="88"/>
      <c r="G28" s="27"/>
      <c r="H28" s="27"/>
      <c r="I28" s="27"/>
      <c r="M28" s="95"/>
      <c r="N28" s="27"/>
      <c r="O28" s="27"/>
    </row>
    <row r="29" spans="2:15" ht="18" customHeight="1">
      <c r="B29" s="70" t="str">
        <f>B79</f>
        <v>石灘頂唔緊</v>
      </c>
      <c r="C29" s="20" t="s">
        <v>191</v>
      </c>
      <c r="D29" s="85"/>
      <c r="E29" s="69"/>
      <c r="F29" s="88"/>
      <c r="G29" s="83"/>
      <c r="H29" s="27"/>
      <c r="I29" s="27"/>
      <c r="M29" s="95"/>
      <c r="N29" s="27"/>
      <c r="O29" s="27"/>
    </row>
    <row r="30" spans="2:15" ht="18" customHeight="1">
      <c r="B30" s="112"/>
      <c r="C30" s="100" t="s">
        <v>146</v>
      </c>
      <c r="D30" s="115" t="str">
        <f>B32</f>
        <v>年輕力壯</v>
      </c>
      <c r="E30" s="73"/>
      <c r="F30" s="88"/>
      <c r="G30" s="83"/>
      <c r="H30" s="27"/>
      <c r="I30" s="27"/>
      <c r="M30" s="69"/>
      <c r="N30" s="69"/>
      <c r="O30" s="27"/>
    </row>
    <row r="31" spans="3:15" ht="18" customHeight="1">
      <c r="C31" s="462" t="s">
        <v>1023</v>
      </c>
      <c r="D31" s="69"/>
      <c r="E31" s="69"/>
      <c r="F31" s="88"/>
      <c r="G31" s="83"/>
      <c r="H31" s="27"/>
      <c r="I31" s="27"/>
      <c r="L31" s="95"/>
      <c r="M31" s="69"/>
      <c r="N31" s="73"/>
      <c r="O31" s="27"/>
    </row>
    <row r="32" spans="2:15" ht="18" customHeight="1">
      <c r="B32" s="70" t="str">
        <f>'男乙賽程'!Z43</f>
        <v>年輕力壯</v>
      </c>
      <c r="C32" s="102" t="s">
        <v>64</v>
      </c>
      <c r="D32" s="69"/>
      <c r="E32" s="95"/>
      <c r="F32" s="100" t="s">
        <v>147</v>
      </c>
      <c r="G32" s="95"/>
      <c r="H32" s="27"/>
      <c r="I32" s="27"/>
      <c r="M32" s="69"/>
      <c r="N32" s="69"/>
      <c r="O32" s="27"/>
    </row>
    <row r="33" spans="4:15" ht="18" customHeight="1">
      <c r="D33" s="69"/>
      <c r="E33" s="69"/>
      <c r="F33" s="101"/>
      <c r="M33" s="69"/>
      <c r="N33" s="95"/>
      <c r="O33" s="95"/>
    </row>
    <row r="34" spans="2:15" ht="18" customHeight="1">
      <c r="B34" s="107"/>
      <c r="C34" s="21"/>
      <c r="D34" s="69"/>
      <c r="E34" s="69"/>
      <c r="F34" s="88"/>
      <c r="M34" s="69"/>
      <c r="N34" s="69"/>
      <c r="O34" s="27"/>
    </row>
    <row r="35" spans="2:15" ht="18" customHeight="1">
      <c r="B35" s="97" t="str">
        <f>'男乙賽程'!R31</f>
        <v>Dante </v>
      </c>
      <c r="C35" s="20" t="s">
        <v>50</v>
      </c>
      <c r="D35" s="95"/>
      <c r="E35" s="27"/>
      <c r="F35" s="88"/>
      <c r="M35" s="69"/>
      <c r="N35" s="69"/>
      <c r="O35" s="27"/>
    </row>
    <row r="36" spans="3:15" ht="18" customHeight="1">
      <c r="C36" s="100" t="s">
        <v>148</v>
      </c>
      <c r="D36" s="81"/>
      <c r="E36" s="27"/>
      <c r="F36" s="88"/>
      <c r="M36" s="69"/>
      <c r="N36" s="69"/>
      <c r="O36" s="27"/>
    </row>
    <row r="37" spans="3:15" ht="18" customHeight="1">
      <c r="C37" s="406" t="s">
        <v>1021</v>
      </c>
      <c r="D37" s="113" t="str">
        <f>B38</f>
        <v>克派</v>
      </c>
      <c r="E37" s="69"/>
      <c r="F37" s="88"/>
      <c r="H37" s="79"/>
      <c r="M37" s="95"/>
      <c r="N37" s="27"/>
      <c r="O37" s="27"/>
    </row>
    <row r="38" spans="2:15" ht="18" customHeight="1">
      <c r="B38" s="70" t="str">
        <f>B74</f>
        <v>克派</v>
      </c>
      <c r="C38" s="106" t="s">
        <v>195</v>
      </c>
      <c r="D38" s="464"/>
      <c r="E38" s="69"/>
      <c r="F38" s="88"/>
      <c r="G38" s="123"/>
      <c r="H38" s="86"/>
      <c r="I38" s="27"/>
      <c r="L38" s="95"/>
      <c r="M38" s="69"/>
      <c r="N38" s="69"/>
      <c r="O38" s="27"/>
    </row>
    <row r="39" spans="4:15" ht="18" customHeight="1">
      <c r="D39" s="100"/>
      <c r="E39" s="87"/>
      <c r="F39" s="118"/>
      <c r="G39" s="83"/>
      <c r="H39" s="88"/>
      <c r="I39" s="27"/>
      <c r="M39" s="69"/>
      <c r="N39" s="69"/>
      <c r="O39" s="27"/>
    </row>
    <row r="40" spans="4:15" ht="18" customHeight="1">
      <c r="D40" s="100" t="s">
        <v>149</v>
      </c>
      <c r="E40" s="69"/>
      <c r="F40" s="27"/>
      <c r="G40" s="27"/>
      <c r="H40" s="88"/>
      <c r="I40" s="27"/>
      <c r="M40" s="95"/>
      <c r="N40" s="69"/>
      <c r="O40" s="27"/>
    </row>
    <row r="41" spans="3:15" ht="18" customHeight="1">
      <c r="C41" s="60"/>
      <c r="D41" s="85"/>
      <c r="E41" s="69"/>
      <c r="F41" s="27"/>
      <c r="G41" s="27"/>
      <c r="H41" s="88"/>
      <c r="I41" s="27"/>
      <c r="M41" s="69"/>
      <c r="N41" s="69"/>
      <c r="O41" s="27"/>
    </row>
    <row r="42" spans="2:15" ht="18" customHeight="1">
      <c r="B42" s="70" t="str">
        <f>B75</f>
        <v>Infinity- Pak &amp; KaChing</v>
      </c>
      <c r="C42" s="20" t="s">
        <v>196</v>
      </c>
      <c r="D42" s="85"/>
      <c r="E42" s="69"/>
      <c r="F42" s="27"/>
      <c r="G42" s="27"/>
      <c r="H42" s="88"/>
      <c r="I42" s="27"/>
      <c r="M42" s="69"/>
      <c r="N42" s="69"/>
      <c r="O42" s="27"/>
    </row>
    <row r="43" spans="3:15" ht="18" customHeight="1">
      <c r="C43" s="100" t="s">
        <v>150</v>
      </c>
      <c r="D43" s="114" t="str">
        <f>B42</f>
        <v>Infinity- Pak &amp; KaChing</v>
      </c>
      <c r="E43" s="69"/>
      <c r="F43" s="27"/>
      <c r="G43" s="27"/>
      <c r="H43" s="88"/>
      <c r="I43" s="27"/>
      <c r="M43" s="69"/>
      <c r="N43" s="69"/>
      <c r="O43" s="27"/>
    </row>
    <row r="44" spans="3:15" ht="18" customHeight="1">
      <c r="C44" s="462" t="s">
        <v>1016</v>
      </c>
      <c r="D44" s="69"/>
      <c r="E44" s="69"/>
      <c r="F44" s="27"/>
      <c r="G44" s="27"/>
      <c r="H44" s="88"/>
      <c r="I44" s="27"/>
      <c r="J44" s="107"/>
      <c r="L44" s="95"/>
      <c r="M44" s="69"/>
      <c r="N44" s="69"/>
      <c r="O44" s="27"/>
    </row>
    <row r="45" spans="2:15" ht="18" customHeight="1">
      <c r="B45" s="70" t="str">
        <f>'男乙賽程'!Z19</f>
        <v>血戰石灘</v>
      </c>
      <c r="C45" s="102" t="s">
        <v>49</v>
      </c>
      <c r="D45" s="95"/>
      <c r="E45" s="27"/>
      <c r="F45" s="27"/>
      <c r="H45" s="88"/>
      <c r="I45" s="124" t="s">
        <v>151</v>
      </c>
      <c r="J45" s="70"/>
      <c r="K45" s="59"/>
      <c r="M45" s="69"/>
      <c r="N45" s="69"/>
      <c r="O45" s="27"/>
    </row>
    <row r="46" spans="4:15" ht="18" customHeight="1">
      <c r="D46" s="69"/>
      <c r="E46" s="69"/>
      <c r="F46" s="27"/>
      <c r="H46" s="119"/>
      <c r="I46" s="69" t="s">
        <v>89</v>
      </c>
      <c r="J46" s="29"/>
      <c r="M46" s="95"/>
      <c r="N46" s="27"/>
      <c r="O46" s="27"/>
    </row>
    <row r="47" spans="3:15" ht="18" customHeight="1">
      <c r="C47" s="21"/>
      <c r="D47" s="69"/>
      <c r="E47" s="73"/>
      <c r="F47" s="27"/>
      <c r="G47" s="105"/>
      <c r="H47" s="88"/>
      <c r="I47" s="105"/>
      <c r="M47" s="69"/>
      <c r="N47" s="69"/>
      <c r="O47" s="27"/>
    </row>
    <row r="48" spans="2:15" ht="18" customHeight="1">
      <c r="B48" s="70" t="str">
        <f>'男乙賽程'!R19</f>
        <v>Ballers</v>
      </c>
      <c r="C48" s="20" t="s">
        <v>48</v>
      </c>
      <c r="D48" s="18"/>
      <c r="G48" s="27"/>
      <c r="H48" s="88"/>
      <c r="I48" s="27"/>
      <c r="M48" s="69"/>
      <c r="N48" s="73"/>
      <c r="O48" s="27"/>
    </row>
    <row r="49" spans="3:9" ht="18" customHeight="1">
      <c r="C49" s="100" t="s">
        <v>152</v>
      </c>
      <c r="D49" s="18"/>
      <c r="G49" s="27"/>
      <c r="H49" s="88"/>
      <c r="I49" s="27"/>
    </row>
    <row r="50" spans="3:12" ht="18" customHeight="1">
      <c r="C50" s="463" t="s">
        <v>1019</v>
      </c>
      <c r="D50" s="114" t="str">
        <f>B51</f>
        <v>喺唔喺度</v>
      </c>
      <c r="E50" s="69"/>
      <c r="F50" s="27"/>
      <c r="G50" s="27"/>
      <c r="H50" s="88"/>
      <c r="I50" s="27"/>
      <c r="L50" s="95"/>
    </row>
    <row r="51" spans="2:15" ht="18" customHeight="1">
      <c r="B51" s="70" t="str">
        <f>B77</f>
        <v>喺唔喺度</v>
      </c>
      <c r="C51" s="102" t="s">
        <v>198</v>
      </c>
      <c r="D51" s="85"/>
      <c r="E51" s="89"/>
      <c r="F51" s="27"/>
      <c r="G51" s="27"/>
      <c r="H51" s="88"/>
      <c r="I51" s="27"/>
      <c r="M51" s="69"/>
      <c r="N51" s="69"/>
      <c r="O51" s="27"/>
    </row>
    <row r="52" spans="4:15" ht="18" customHeight="1">
      <c r="D52" s="100" t="s">
        <v>153</v>
      </c>
      <c r="E52" s="27"/>
      <c r="F52" s="118" t="str">
        <f>D50</f>
        <v>喺唔喺度</v>
      </c>
      <c r="G52" s="27"/>
      <c r="H52" s="88"/>
      <c r="I52" s="27"/>
      <c r="M52" s="69"/>
      <c r="N52" s="69"/>
      <c r="O52" s="27"/>
    </row>
    <row r="53" spans="4:15" ht="18" customHeight="1">
      <c r="D53" s="100"/>
      <c r="E53" s="27"/>
      <c r="F53" s="88"/>
      <c r="G53" s="27"/>
      <c r="H53" s="88"/>
      <c r="I53" s="27"/>
      <c r="M53" s="95"/>
      <c r="N53" s="27"/>
      <c r="O53" s="27"/>
    </row>
    <row r="54" spans="2:15" ht="18" customHeight="1">
      <c r="B54" s="70" t="str">
        <f>B80</f>
        <v>LM</v>
      </c>
      <c r="C54" s="20" t="s">
        <v>200</v>
      </c>
      <c r="D54" s="101"/>
      <c r="E54" s="69"/>
      <c r="F54" s="88"/>
      <c r="G54" s="124"/>
      <c r="H54" s="90"/>
      <c r="I54" s="27"/>
      <c r="M54" s="95"/>
      <c r="N54" s="27"/>
      <c r="O54" s="27"/>
    </row>
    <row r="55" spans="3:15" ht="18" customHeight="1">
      <c r="C55" s="100" t="s">
        <v>154</v>
      </c>
      <c r="D55" s="465" t="s">
        <v>1024</v>
      </c>
      <c r="E55" s="73"/>
      <c r="F55" s="88"/>
      <c r="G55" s="69"/>
      <c r="H55" s="77"/>
      <c r="I55" s="27"/>
      <c r="M55" s="69"/>
      <c r="N55" s="69"/>
      <c r="O55" s="27"/>
    </row>
    <row r="56" spans="2:15" ht="18" customHeight="1">
      <c r="B56" s="84"/>
      <c r="C56" s="463" t="s">
        <v>1026</v>
      </c>
      <c r="D56" s="69"/>
      <c r="E56" s="69"/>
      <c r="F56" s="88"/>
      <c r="G56" s="69"/>
      <c r="H56" s="27"/>
      <c r="I56" s="27"/>
      <c r="L56" s="95"/>
      <c r="M56" s="69"/>
      <c r="N56" s="73"/>
      <c r="O56" s="27"/>
    </row>
    <row r="57" spans="2:15" ht="18" customHeight="1">
      <c r="B57" s="70" t="str">
        <f>'男乙賽程'!Z31</f>
        <v>Tsunami- KUTINLOK </v>
      </c>
      <c r="C57" s="102" t="s">
        <v>51</v>
      </c>
      <c r="D57" s="69"/>
      <c r="E57" s="95"/>
      <c r="F57" s="100" t="s">
        <v>155</v>
      </c>
      <c r="I57" s="27"/>
      <c r="M57" s="69"/>
      <c r="N57" s="69"/>
      <c r="O57" s="27"/>
    </row>
    <row r="58" spans="2:15" ht="18" customHeight="1">
      <c r="B58" s="84"/>
      <c r="D58" s="69"/>
      <c r="E58" s="69"/>
      <c r="F58" s="101"/>
      <c r="I58" s="27"/>
      <c r="K58" s="27"/>
      <c r="M58" s="69"/>
      <c r="N58" s="95"/>
      <c r="O58" s="95"/>
    </row>
    <row r="59" spans="4:15" ht="18" customHeight="1">
      <c r="D59" s="69"/>
      <c r="E59" s="69"/>
      <c r="F59" s="88"/>
      <c r="I59" s="27"/>
      <c r="M59" s="69"/>
      <c r="N59" s="69"/>
      <c r="O59" s="27"/>
    </row>
    <row r="60" spans="2:15" ht="18" customHeight="1">
      <c r="B60" s="70" t="str">
        <f>B78</f>
        <v>ALPS 恒大汽車復牌</v>
      </c>
      <c r="C60" s="20" t="s">
        <v>199</v>
      </c>
      <c r="D60" s="95"/>
      <c r="E60" s="27"/>
      <c r="F60" s="88"/>
      <c r="I60" s="27"/>
      <c r="K60" s="27"/>
      <c r="M60" s="69"/>
      <c r="N60" s="69"/>
      <c r="O60" s="27"/>
    </row>
    <row r="61" spans="3:15" ht="18" customHeight="1">
      <c r="C61" s="100" t="s">
        <v>156</v>
      </c>
      <c r="D61" s="116"/>
      <c r="E61" s="69"/>
      <c r="F61" s="88"/>
      <c r="G61" s="27"/>
      <c r="K61" s="27"/>
      <c r="M61" s="95"/>
      <c r="N61" s="27"/>
      <c r="O61" s="27"/>
    </row>
    <row r="62" spans="2:15" ht="18" customHeight="1">
      <c r="B62" s="84"/>
      <c r="C62" s="463" t="s">
        <v>1027</v>
      </c>
      <c r="D62" s="114" t="str">
        <f>B63</f>
        <v>Alps-J震</v>
      </c>
      <c r="E62" s="69"/>
      <c r="F62" s="88"/>
      <c r="J62" s="27"/>
      <c r="K62" s="27"/>
      <c r="L62" s="95"/>
      <c r="M62" s="69"/>
      <c r="N62" s="69"/>
      <c r="O62" s="27"/>
    </row>
    <row r="63" spans="2:15" ht="18" customHeight="1">
      <c r="B63" s="70" t="str">
        <f>'男乙賽程'!R43</f>
        <v>Alps-J震</v>
      </c>
      <c r="C63" s="102" t="s">
        <v>63</v>
      </c>
      <c r="D63" s="100"/>
      <c r="E63" s="87"/>
      <c r="F63" s="118"/>
      <c r="H63" s="120"/>
      <c r="I63" s="59"/>
      <c r="J63" s="27"/>
      <c r="M63" s="69"/>
      <c r="N63" s="69"/>
      <c r="O63" s="27"/>
    </row>
    <row r="64" spans="4:15" ht="18" customHeight="1">
      <c r="D64" s="100" t="s">
        <v>157</v>
      </c>
      <c r="E64" s="69"/>
      <c r="F64" s="77"/>
      <c r="H64" s="121"/>
      <c r="J64" s="27"/>
      <c r="K64" s="27"/>
      <c r="M64" s="95"/>
      <c r="N64" s="69"/>
      <c r="O64" s="27"/>
    </row>
    <row r="65" spans="2:15" ht="18" customHeight="1">
      <c r="B65" s="107"/>
      <c r="D65" s="101"/>
      <c r="E65" s="69"/>
      <c r="F65" s="77"/>
      <c r="H65" s="61"/>
      <c r="I65" s="95" t="s">
        <v>158</v>
      </c>
      <c r="J65" s="27"/>
      <c r="K65" s="27"/>
      <c r="M65" s="69"/>
      <c r="N65" s="69"/>
      <c r="O65" s="27"/>
    </row>
    <row r="66" spans="2:15" ht="18" customHeight="1">
      <c r="B66" s="108" t="str">
        <f>B73</f>
        <v>弓長張</v>
      </c>
      <c r="C66" s="20" t="s">
        <v>194</v>
      </c>
      <c r="D66" s="85"/>
      <c r="E66" s="69"/>
      <c r="F66" s="27"/>
      <c r="H66" s="61"/>
      <c r="I66" s="125" t="s">
        <v>90</v>
      </c>
      <c r="J66" s="122"/>
      <c r="K66" s="59"/>
      <c r="M66" s="69"/>
      <c r="N66" s="69"/>
      <c r="O66" s="27"/>
    </row>
    <row r="67" spans="2:15" ht="18" customHeight="1">
      <c r="B67" s="112"/>
      <c r="C67" s="100" t="s">
        <v>159</v>
      </c>
      <c r="D67" s="114" t="str">
        <f>B69</f>
        <v>INFINITY - 拾年</v>
      </c>
      <c r="E67" s="69"/>
      <c r="F67" s="27"/>
      <c r="H67" s="61"/>
      <c r="J67" s="27"/>
      <c r="M67" s="69"/>
      <c r="N67" s="69"/>
      <c r="O67" s="27"/>
    </row>
    <row r="68" spans="3:15" ht="18" customHeight="1">
      <c r="C68" s="462" t="s">
        <v>1018</v>
      </c>
      <c r="D68" s="69"/>
      <c r="E68" s="69"/>
      <c r="F68" s="27"/>
      <c r="H68" s="61"/>
      <c r="J68" s="27"/>
      <c r="L68" s="95"/>
      <c r="M68" s="69"/>
      <c r="N68" s="69"/>
      <c r="O68" s="27"/>
    </row>
    <row r="69" spans="2:15" ht="18" customHeight="1">
      <c r="B69" s="70" t="str">
        <f>'男乙賽程'!Z7</f>
        <v>INFINITY - 拾年</v>
      </c>
      <c r="C69" s="102" t="s">
        <v>47</v>
      </c>
      <c r="D69" s="95"/>
      <c r="E69" s="27"/>
      <c r="F69" s="27"/>
      <c r="G69" s="94"/>
      <c r="H69" s="118"/>
      <c r="M69" s="69"/>
      <c r="N69" s="69"/>
      <c r="O69" s="27"/>
    </row>
    <row r="70" spans="11:15" ht="15.75">
      <c r="K70" s="19"/>
      <c r="M70" s="95"/>
      <c r="N70" s="27"/>
      <c r="O70" s="27"/>
    </row>
    <row r="71" spans="13:14" ht="15.75">
      <c r="M71" s="69"/>
      <c r="N71" s="71"/>
    </row>
    <row r="73" spans="2:8" ht="15.75">
      <c r="B73" s="72" t="str">
        <f>'男乙賽程'!R8</f>
        <v>弓長張</v>
      </c>
      <c r="C73" s="72" t="s">
        <v>194</v>
      </c>
      <c r="G73" s="94" t="s">
        <v>91</v>
      </c>
      <c r="H73" s="27" t="s">
        <v>96</v>
      </c>
    </row>
    <row r="74" spans="2:8" ht="15.75">
      <c r="B74" s="72" t="str">
        <f>'男乙賽程'!Z8</f>
        <v>克派</v>
      </c>
      <c r="C74" s="72" t="s">
        <v>195</v>
      </c>
      <c r="G74" s="94" t="s">
        <v>93</v>
      </c>
      <c r="H74" s="27" t="s">
        <v>98</v>
      </c>
    </row>
    <row r="75" spans="2:8" ht="15.75">
      <c r="B75" s="72" t="str">
        <f>'男乙賽程'!R20</f>
        <v>Infinity- Pak &amp; KaChing</v>
      </c>
      <c r="C75" s="72" t="s">
        <v>196</v>
      </c>
      <c r="G75" s="94" t="s">
        <v>95</v>
      </c>
      <c r="H75" s="27" t="s">
        <v>160</v>
      </c>
    </row>
    <row r="76" spans="2:8" ht="15.75">
      <c r="B76" s="72" t="str">
        <f>'男乙賽程'!Z20</f>
        <v>加落去</v>
      </c>
      <c r="C76" s="72" t="s">
        <v>197</v>
      </c>
      <c r="G76" s="94" t="s">
        <v>97</v>
      </c>
      <c r="H76" s="27" t="s">
        <v>161</v>
      </c>
    </row>
    <row r="77" spans="2:8" ht="15.75">
      <c r="B77" s="72" t="str">
        <f>'男乙賽程'!R32</f>
        <v>喺唔喺度</v>
      </c>
      <c r="C77" s="72" t="s">
        <v>198</v>
      </c>
      <c r="G77" s="94" t="s">
        <v>162</v>
      </c>
      <c r="H77" s="27" t="s">
        <v>163</v>
      </c>
    </row>
    <row r="78" spans="2:8" ht="15.75">
      <c r="B78" s="72" t="str">
        <f>'男乙賽程'!Z32</f>
        <v>ALPS 恒大汽車復牌</v>
      </c>
      <c r="C78" s="72" t="s">
        <v>199</v>
      </c>
      <c r="G78" s="94" t="s">
        <v>164</v>
      </c>
      <c r="H78" s="27" t="s">
        <v>165</v>
      </c>
    </row>
    <row r="79" spans="2:9" ht="15.75">
      <c r="B79" s="72" t="str">
        <f>'男乙賽程'!R44</f>
        <v>石灘頂唔緊</v>
      </c>
      <c r="C79" s="103" t="s">
        <v>191</v>
      </c>
      <c r="D79" s="73"/>
      <c r="E79" s="73"/>
      <c r="F79" s="27"/>
      <c r="G79" s="27"/>
      <c r="H79" s="27"/>
      <c r="I79" s="27"/>
    </row>
    <row r="80" spans="2:9" ht="15.75">
      <c r="B80" s="72" t="str">
        <f>'男乙賽程'!Z44</f>
        <v>LM</v>
      </c>
      <c r="C80" s="104" t="s">
        <v>200</v>
      </c>
      <c r="D80" s="117"/>
      <c r="E80" s="69"/>
      <c r="F80" s="27"/>
      <c r="G80" s="27"/>
      <c r="H80" s="27"/>
      <c r="I80" s="27"/>
    </row>
    <row r="81" spans="3:9" ht="15.75">
      <c r="C81" s="21"/>
      <c r="D81" s="69"/>
      <c r="E81" s="95"/>
      <c r="F81" s="95"/>
      <c r="G81" s="95"/>
      <c r="H81" s="27"/>
      <c r="I81" s="27"/>
    </row>
    <row r="82" spans="3:6" ht="15.75">
      <c r="C82" s="21"/>
      <c r="D82" s="69"/>
      <c r="E82" s="69"/>
      <c r="F82" s="105"/>
    </row>
    <row r="83" spans="3:6" ht="15.75">
      <c r="C83" s="21"/>
      <c r="D83" s="69"/>
      <c r="E83" s="69"/>
      <c r="F83" s="27"/>
    </row>
    <row r="84" spans="3:6" ht="15.75">
      <c r="C84" s="21"/>
      <c r="D84" s="95"/>
      <c r="E84" s="27"/>
      <c r="F84" s="27"/>
    </row>
    <row r="85" spans="3:8" ht="15.75">
      <c r="C85" s="95"/>
      <c r="D85" s="117"/>
      <c r="E85" s="69"/>
      <c r="F85" s="27"/>
      <c r="H85" s="58"/>
    </row>
    <row r="86" spans="3:9" ht="15.75">
      <c r="C86" s="105"/>
      <c r="D86" s="29"/>
      <c r="E86" s="69"/>
      <c r="F86" s="27"/>
      <c r="G86" s="27"/>
      <c r="H86" s="27"/>
      <c r="I86" s="27"/>
    </row>
    <row r="87" spans="3:9" ht="15.75">
      <c r="C87" s="21"/>
      <c r="D87" s="95"/>
      <c r="E87" s="69"/>
      <c r="F87" s="71"/>
      <c r="G87" s="27"/>
      <c r="H87" s="27"/>
      <c r="I87" s="27"/>
    </row>
    <row r="88" spans="3:9" ht="15.75">
      <c r="C88" s="21"/>
      <c r="D88" s="95"/>
      <c r="E88" s="69"/>
      <c r="F88" s="74"/>
      <c r="G88" s="27"/>
      <c r="H88" s="27"/>
      <c r="I88" s="27"/>
    </row>
    <row r="89" spans="3:9" ht="15.75">
      <c r="C89" s="21"/>
      <c r="D89" s="105"/>
      <c r="E89" s="69"/>
      <c r="F89" s="27"/>
      <c r="G89" s="27"/>
      <c r="H89" s="27"/>
      <c r="I89" s="27"/>
    </row>
    <row r="90" spans="3:9" ht="15.75">
      <c r="C90" s="21"/>
      <c r="D90" s="69"/>
      <c r="E90" s="69"/>
      <c r="F90" s="27"/>
      <c r="G90" s="27"/>
      <c r="H90" s="27"/>
      <c r="I90" s="27"/>
    </row>
    <row r="91" spans="3:9" ht="15.75">
      <c r="C91" s="95"/>
      <c r="D91" s="73"/>
      <c r="E91" s="69"/>
      <c r="F91" s="27"/>
      <c r="G91" s="27"/>
      <c r="H91" s="27"/>
      <c r="I91" s="27"/>
    </row>
    <row r="92" spans="3:10" ht="15.75">
      <c r="C92" s="105"/>
      <c r="D92" s="117"/>
      <c r="E92" s="69"/>
      <c r="F92" s="27"/>
      <c r="G92" s="27"/>
      <c r="H92" s="27"/>
      <c r="I92" s="27"/>
      <c r="J92" s="99"/>
    </row>
    <row r="93" spans="3:10" ht="15.75">
      <c r="C93" s="21"/>
      <c r="D93" s="95"/>
      <c r="E93" s="27"/>
      <c r="F93" s="27"/>
      <c r="H93" s="27"/>
      <c r="I93" s="95"/>
      <c r="J93" s="75"/>
    </row>
    <row r="94" spans="3:10" ht="15.75">
      <c r="C94" s="21"/>
      <c r="D94" s="69"/>
      <c r="E94" s="69"/>
      <c r="F94" s="27"/>
      <c r="H94" s="73"/>
      <c r="I94" s="69"/>
      <c r="J94" s="29"/>
    </row>
    <row r="95" spans="3:9" ht="15.75">
      <c r="C95" s="21"/>
      <c r="D95" s="69"/>
      <c r="E95" s="73"/>
      <c r="F95" s="27"/>
      <c r="G95" s="105"/>
      <c r="H95" s="27"/>
      <c r="I95" s="105"/>
    </row>
    <row r="96" spans="3:9" ht="15.75">
      <c r="C96" s="21"/>
      <c r="D96" s="18"/>
      <c r="G96" s="27"/>
      <c r="H96" s="27"/>
      <c r="I96" s="27"/>
    </row>
    <row r="97" spans="3:9" ht="15.75">
      <c r="C97" s="95"/>
      <c r="D97" s="58"/>
      <c r="G97" s="27"/>
      <c r="H97" s="27"/>
      <c r="I97" s="27"/>
    </row>
    <row r="98" spans="3:9" ht="15.75">
      <c r="C98" s="105"/>
      <c r="D98" s="73"/>
      <c r="E98" s="69"/>
      <c r="F98" s="27"/>
      <c r="G98" s="27"/>
      <c r="H98" s="27"/>
      <c r="I98" s="27"/>
    </row>
    <row r="99" spans="3:9" ht="15.75">
      <c r="C99" s="21"/>
      <c r="D99" s="69"/>
      <c r="E99" s="69"/>
      <c r="F99" s="74"/>
      <c r="G99" s="27"/>
      <c r="H99" s="27"/>
      <c r="I99" s="27"/>
    </row>
    <row r="100" spans="3:9" ht="15.75">
      <c r="C100" s="21"/>
      <c r="D100" s="95"/>
      <c r="E100" s="27"/>
      <c r="F100" s="71"/>
      <c r="G100" s="27"/>
      <c r="H100" s="27"/>
      <c r="I100" s="27"/>
    </row>
    <row r="101" spans="3:9" ht="15.75">
      <c r="C101" s="21"/>
      <c r="D101" s="105"/>
      <c r="E101" s="27"/>
      <c r="F101" s="27"/>
      <c r="G101" s="27"/>
      <c r="H101" s="27"/>
      <c r="I101" s="27"/>
    </row>
    <row r="102" spans="3:13" ht="15.75">
      <c r="C102" s="21"/>
      <c r="D102" s="105"/>
      <c r="E102" s="69"/>
      <c r="F102" s="27"/>
      <c r="G102" s="95"/>
      <c r="H102" s="27"/>
      <c r="I102" s="27"/>
      <c r="J102" s="75"/>
      <c r="K102" s="21"/>
      <c r="L102" s="94"/>
      <c r="M102" s="27"/>
    </row>
    <row r="103" spans="3:13" ht="15.75">
      <c r="C103" s="95"/>
      <c r="D103" s="73"/>
      <c r="E103" s="73"/>
      <c r="F103" s="27"/>
      <c r="G103" s="69"/>
      <c r="H103" s="76"/>
      <c r="I103" s="27"/>
      <c r="J103" s="75"/>
      <c r="K103" s="21"/>
      <c r="L103" s="94"/>
      <c r="M103" s="27"/>
    </row>
    <row r="104" spans="3:13" ht="15.75">
      <c r="C104" s="105"/>
      <c r="D104" s="117"/>
      <c r="E104" s="69"/>
      <c r="F104" s="27"/>
      <c r="G104" s="69"/>
      <c r="H104" s="27"/>
      <c r="I104" s="27"/>
      <c r="J104" s="75"/>
      <c r="K104" s="21"/>
      <c r="L104" s="94"/>
      <c r="M104" s="27"/>
    </row>
    <row r="105" spans="3:13" ht="15.75">
      <c r="C105" s="21"/>
      <c r="D105" s="69"/>
      <c r="E105" s="95"/>
      <c r="F105" s="95"/>
      <c r="I105" s="27"/>
      <c r="J105" s="75"/>
      <c r="K105" s="21"/>
      <c r="L105" s="94"/>
      <c r="M105" s="27"/>
    </row>
    <row r="106" spans="2:13" ht="15.75">
      <c r="B106" s="84"/>
      <c r="C106" s="21"/>
      <c r="D106" s="69"/>
      <c r="E106" s="69"/>
      <c r="F106" s="105"/>
      <c r="I106" s="27"/>
      <c r="J106" s="75"/>
      <c r="K106" s="21"/>
      <c r="L106" s="94"/>
      <c r="M106" s="27"/>
    </row>
    <row r="107" spans="3:13" ht="15.75">
      <c r="C107" s="21"/>
      <c r="D107" s="69"/>
      <c r="E107" s="69"/>
      <c r="F107" s="27"/>
      <c r="I107" s="27"/>
      <c r="J107" s="75"/>
      <c r="K107" s="21"/>
      <c r="L107" s="94"/>
      <c r="M107" s="27"/>
    </row>
    <row r="108" spans="3:13" ht="15.75">
      <c r="C108" s="21"/>
      <c r="D108" s="95"/>
      <c r="E108" s="27"/>
      <c r="F108" s="27"/>
      <c r="I108" s="27"/>
      <c r="J108" s="75"/>
      <c r="K108" s="21"/>
      <c r="L108" s="94"/>
      <c r="M108" s="27"/>
    </row>
    <row r="109" spans="2:13" ht="15.75">
      <c r="B109" s="84"/>
      <c r="C109" s="95"/>
      <c r="D109" s="117"/>
      <c r="E109" s="69"/>
      <c r="F109" s="27"/>
      <c r="G109" s="27"/>
      <c r="J109" s="75"/>
      <c r="K109" s="21"/>
      <c r="L109" s="94"/>
      <c r="M109" s="27"/>
    </row>
    <row r="110" spans="2:11" ht="15.75">
      <c r="B110" s="84"/>
      <c r="C110" s="105"/>
      <c r="D110" s="73"/>
      <c r="E110" s="69"/>
      <c r="F110" s="27"/>
      <c r="H110" s="21"/>
      <c r="J110" s="75"/>
      <c r="K110" s="21"/>
    </row>
    <row r="111" spans="3:11" ht="15.75">
      <c r="C111" s="21"/>
      <c r="D111" s="95"/>
      <c r="E111" s="69"/>
      <c r="F111" s="71"/>
      <c r="J111" s="75"/>
      <c r="K111" s="21"/>
    </row>
    <row r="112" spans="2:11" ht="15.75">
      <c r="B112" s="84"/>
      <c r="C112" s="21"/>
      <c r="D112" s="95"/>
      <c r="E112" s="69"/>
      <c r="F112" s="76"/>
      <c r="J112" s="75"/>
      <c r="K112" s="21"/>
    </row>
    <row r="113" spans="2:11" ht="15.75">
      <c r="B113" s="84"/>
      <c r="C113" s="21"/>
      <c r="D113" s="105"/>
      <c r="E113" s="69"/>
      <c r="F113" s="77"/>
      <c r="J113" s="75"/>
      <c r="K113" s="21"/>
    </row>
    <row r="114" spans="3:11" ht="15.75">
      <c r="C114" s="21"/>
      <c r="D114" s="69"/>
      <c r="E114" s="69"/>
      <c r="F114" s="27"/>
      <c r="J114" s="75"/>
      <c r="K114" s="21"/>
    </row>
    <row r="115" spans="3:11" ht="15.75">
      <c r="C115" s="95"/>
      <c r="D115" s="73"/>
      <c r="E115" s="69"/>
      <c r="F115" s="27"/>
      <c r="J115" s="75"/>
      <c r="K115" s="21"/>
    </row>
    <row r="116" spans="3:11" ht="15.75">
      <c r="C116" s="105"/>
      <c r="D116" s="117"/>
      <c r="E116" s="69"/>
      <c r="F116" s="27"/>
      <c r="J116" s="75"/>
      <c r="K116" s="21"/>
    </row>
    <row r="117" spans="2:11" ht="15.75">
      <c r="B117" s="109"/>
      <c r="C117" s="21"/>
      <c r="D117" s="95"/>
      <c r="E117" s="27"/>
      <c r="F117" s="27"/>
      <c r="G117" s="94"/>
      <c r="J117" s="75"/>
      <c r="K117" s="21"/>
    </row>
    <row r="118" ht="15.75">
      <c r="D118" s="18"/>
    </row>
  </sheetData>
  <sheetProtection selectLockedCells="1" selectUnlockedCells="1"/>
  <printOptions/>
  <pageMargins left="0.3541666666666667" right="0.3541666666666667" top="0.7875" bottom="0.7875" header="0.5118055555555555" footer="0.5118055555555555"/>
  <pageSetup fitToHeight="1" fitToWidth="1" horizontalDpi="600" verticalDpi="600" orientation="portrait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5"/>
  <sheetViews>
    <sheetView zoomScale="70" zoomScaleNormal="70" zoomScaleSheetLayoutView="70" zoomScalePageLayoutView="0" workbookViewId="0" topLeftCell="A1">
      <selection activeCell="A2" sqref="A2"/>
    </sheetView>
  </sheetViews>
  <sheetFormatPr defaultColWidth="7.69921875" defaultRowHeight="15"/>
  <cols>
    <col min="1" max="1" width="8.796875" style="161" customWidth="1"/>
    <col min="2" max="2" width="8.09765625" style="161" customWidth="1"/>
    <col min="3" max="3" width="6.69921875" style="203" customWidth="1"/>
    <col min="4" max="4" width="8.69921875" style="203" customWidth="1"/>
    <col min="5" max="5" width="13.296875" style="161" customWidth="1"/>
    <col min="6" max="6" width="4.296875" style="161" customWidth="1"/>
    <col min="7" max="7" width="13.59765625" style="161" customWidth="1"/>
    <col min="8" max="8" width="20.796875" style="161" customWidth="1"/>
    <col min="9" max="9" width="2.69921875" style="161" customWidth="1"/>
    <col min="10" max="10" width="20.796875" style="161" customWidth="1"/>
    <col min="11" max="14" width="7.796875" style="203" customWidth="1"/>
    <col min="15" max="15" width="22.296875" style="184" customWidth="1"/>
    <col min="16" max="16" width="7.796875" style="160" customWidth="1"/>
    <col min="17" max="17" width="7.69921875" style="161" customWidth="1"/>
    <col min="18" max="18" width="20.796875" style="161" customWidth="1"/>
    <col min="19" max="23" width="5.796875" style="161" customWidth="1"/>
    <col min="24" max="24" width="7.796875" style="160" customWidth="1"/>
    <col min="25" max="25" width="7.69921875" style="161" customWidth="1"/>
    <col min="26" max="26" width="20.796875" style="161" customWidth="1"/>
    <col min="27" max="30" width="5.796875" style="161" customWidth="1"/>
    <col min="31" max="16384" width="7.69921875" style="161" customWidth="1"/>
  </cols>
  <sheetData>
    <row r="1" spans="1:8" ht="23.25">
      <c r="A1" s="401"/>
      <c r="B1" s="162" t="s">
        <v>166</v>
      </c>
      <c r="C1" s="163"/>
      <c r="D1" s="163"/>
      <c r="E1" s="165"/>
      <c r="F1" s="163"/>
      <c r="G1" s="203"/>
      <c r="H1" s="167"/>
    </row>
    <row r="2" spans="2:8" ht="24">
      <c r="B2" s="162" t="s">
        <v>204</v>
      </c>
      <c r="C2" s="163"/>
      <c r="D2" s="163"/>
      <c r="E2" s="165"/>
      <c r="F2" s="163"/>
      <c r="G2" s="203"/>
      <c r="H2" s="167"/>
    </row>
    <row r="3" spans="2:14" ht="18.75">
      <c r="B3" s="163"/>
      <c r="C3" s="168"/>
      <c r="D3" s="163"/>
      <c r="E3" s="163"/>
      <c r="F3" s="169"/>
      <c r="G3" s="204"/>
      <c r="H3" s="205"/>
      <c r="I3" s="205"/>
      <c r="J3" s="205"/>
      <c r="K3" s="203" t="s">
        <v>201</v>
      </c>
      <c r="L3" s="203" t="s">
        <v>202</v>
      </c>
      <c r="M3" s="203" t="s">
        <v>202</v>
      </c>
      <c r="N3" s="203" t="s">
        <v>201</v>
      </c>
    </row>
    <row r="4" spans="2:14" ht="15.75">
      <c r="B4" s="170" t="s">
        <v>100</v>
      </c>
      <c r="C4" s="439" t="s">
        <v>101</v>
      </c>
      <c r="D4" s="440"/>
      <c r="E4" s="444" t="s">
        <v>102</v>
      </c>
      <c r="F4" s="445"/>
      <c r="G4" s="446"/>
      <c r="H4" s="206" t="s">
        <v>103</v>
      </c>
      <c r="I4" s="185"/>
      <c r="J4" s="206" t="s">
        <v>104</v>
      </c>
      <c r="K4" s="183"/>
      <c r="L4" s="183"/>
      <c r="M4" s="183"/>
      <c r="N4" s="183"/>
    </row>
    <row r="5" spans="2:14" ht="16.5" customHeight="1">
      <c r="B5" s="175" t="s">
        <v>205</v>
      </c>
      <c r="C5" s="437" t="s">
        <v>99</v>
      </c>
      <c r="D5" s="438"/>
      <c r="E5" s="441" t="s">
        <v>206</v>
      </c>
      <c r="F5" s="442"/>
      <c r="G5" s="443"/>
      <c r="H5" s="201" t="s">
        <v>36</v>
      </c>
      <c r="I5" s="172"/>
      <c r="J5" s="201" t="s">
        <v>36</v>
      </c>
      <c r="K5" s="183"/>
      <c r="L5" s="183"/>
      <c r="M5" s="183"/>
      <c r="N5" s="183"/>
    </row>
    <row r="6" spans="2:30" ht="19.5" customHeight="1">
      <c r="B6" s="207">
        <v>1</v>
      </c>
      <c r="C6" s="197" t="s">
        <v>108</v>
      </c>
      <c r="D6" s="192">
        <v>1</v>
      </c>
      <c r="E6" s="208" t="s">
        <v>46</v>
      </c>
      <c r="F6" s="208" t="s">
        <v>109</v>
      </c>
      <c r="G6" s="208" t="s">
        <v>71</v>
      </c>
      <c r="H6" s="200" t="str">
        <f>VLOOKUP(E6,MD!$C$6:$K$100,3,FALSE)</f>
        <v>SCAA - Infinity</v>
      </c>
      <c r="I6" s="200" t="s">
        <v>109</v>
      </c>
      <c r="J6" s="200" t="str">
        <f>VLOOKUP(G6,MD!$C$6:$K$100,3,FALSE)</f>
        <v>純粹黎體驗</v>
      </c>
      <c r="K6" s="358">
        <v>2</v>
      </c>
      <c r="L6" s="183">
        <v>42</v>
      </c>
      <c r="M6" s="183">
        <v>17</v>
      </c>
      <c r="N6" s="183">
        <v>0</v>
      </c>
      <c r="O6" s="184" t="s">
        <v>939</v>
      </c>
      <c r="P6" s="160" t="s">
        <v>108</v>
      </c>
      <c r="Q6" s="160" t="s">
        <v>105</v>
      </c>
      <c r="R6" s="184" t="s">
        <v>35</v>
      </c>
      <c r="S6" s="184" t="s">
        <v>106</v>
      </c>
      <c r="T6" s="184" t="s">
        <v>190</v>
      </c>
      <c r="U6" s="184" t="s">
        <v>107</v>
      </c>
      <c r="V6" s="184" t="s">
        <v>41</v>
      </c>
      <c r="W6" s="184"/>
      <c r="X6" s="160" t="s">
        <v>114</v>
      </c>
      <c r="Y6" s="160" t="s">
        <v>105</v>
      </c>
      <c r="Z6" s="184" t="s">
        <v>35</v>
      </c>
      <c r="AA6" s="184" t="s">
        <v>106</v>
      </c>
      <c r="AB6" s="184" t="s">
        <v>190</v>
      </c>
      <c r="AC6" s="184" t="s">
        <v>107</v>
      </c>
      <c r="AD6" s="184" t="s">
        <v>41</v>
      </c>
    </row>
    <row r="7" spans="2:31" ht="19.5" customHeight="1">
      <c r="B7" s="209">
        <v>2</v>
      </c>
      <c r="C7" s="194" t="s">
        <v>108</v>
      </c>
      <c r="D7" s="195">
        <v>2</v>
      </c>
      <c r="E7" s="210" t="s">
        <v>57</v>
      </c>
      <c r="F7" s="210" t="s">
        <v>109</v>
      </c>
      <c r="G7" s="357" t="s">
        <v>67</v>
      </c>
      <c r="H7" s="200" t="str">
        <f>VLOOKUP(E7,MD!$C$6:$K$100,3,FALSE)</f>
        <v> 係呢度</v>
      </c>
      <c r="I7" s="200" t="s">
        <v>109</v>
      </c>
      <c r="J7" s="200" t="str">
        <f>VLOOKUP(G7,MD!$C$6:$K$100,3,FALSE)</f>
        <v>弓長張</v>
      </c>
      <c r="K7" s="358">
        <v>0</v>
      </c>
      <c r="L7" s="183">
        <v>0</v>
      </c>
      <c r="M7" s="183">
        <v>42</v>
      </c>
      <c r="N7" s="183">
        <v>2</v>
      </c>
      <c r="O7" s="184" t="s">
        <v>941</v>
      </c>
      <c r="Q7" s="185">
        <v>1</v>
      </c>
      <c r="R7" s="186" t="str">
        <f>H6</f>
        <v>SCAA - Infinity</v>
      </c>
      <c r="S7" s="186">
        <v>3</v>
      </c>
      <c r="T7" s="186">
        <v>0</v>
      </c>
      <c r="U7" s="186">
        <v>0</v>
      </c>
      <c r="V7" s="186">
        <f>S7*3+T7*1+U7*0</f>
        <v>9</v>
      </c>
      <c r="W7" s="427"/>
      <c r="Y7" s="185">
        <v>1</v>
      </c>
      <c r="Z7" s="186" t="str">
        <f>H13</f>
        <v>INFINITY - 拾年</v>
      </c>
      <c r="AA7" s="186">
        <v>2</v>
      </c>
      <c r="AB7" s="186">
        <v>0</v>
      </c>
      <c r="AC7" s="186">
        <v>1</v>
      </c>
      <c r="AD7" s="186">
        <f>AA7*3+AB7*1+AC7*0</f>
        <v>6</v>
      </c>
      <c r="AE7" s="161">
        <f>117/97</f>
        <v>1.2061855670103092</v>
      </c>
    </row>
    <row r="8" spans="2:31" ht="19.5" customHeight="1">
      <c r="B8" s="207">
        <v>3</v>
      </c>
      <c r="C8" s="194" t="s">
        <v>108</v>
      </c>
      <c r="D8" s="195">
        <v>3</v>
      </c>
      <c r="E8" s="210" t="s">
        <v>46</v>
      </c>
      <c r="F8" s="210" t="s">
        <v>109</v>
      </c>
      <c r="G8" s="357" t="s">
        <v>67</v>
      </c>
      <c r="H8" s="200" t="str">
        <f>VLOOKUP(E8,MD!$C$6:$K$100,3,FALSE)</f>
        <v>SCAA - Infinity</v>
      </c>
      <c r="I8" s="200" t="s">
        <v>109</v>
      </c>
      <c r="J8" s="200" t="str">
        <f>VLOOKUP(G8,MD!$C$6:$K$100,3,FALSE)</f>
        <v>弓長張</v>
      </c>
      <c r="K8" s="358">
        <v>2</v>
      </c>
      <c r="L8" s="183">
        <v>42</v>
      </c>
      <c r="M8" s="183">
        <v>21</v>
      </c>
      <c r="N8" s="183">
        <v>0</v>
      </c>
      <c r="O8" s="184" t="s">
        <v>1011</v>
      </c>
      <c r="Q8" s="185">
        <v>2</v>
      </c>
      <c r="R8" s="186" t="str">
        <f>J7</f>
        <v>弓長張</v>
      </c>
      <c r="S8" s="186">
        <v>2</v>
      </c>
      <c r="T8" s="186">
        <v>0</v>
      </c>
      <c r="U8" s="186">
        <v>1</v>
      </c>
      <c r="V8" s="186">
        <f>S8*3+T8*1+U8*0</f>
        <v>6</v>
      </c>
      <c r="W8" s="427"/>
      <c r="Y8" s="185">
        <v>2</v>
      </c>
      <c r="Z8" s="186" t="str">
        <f>J13</f>
        <v>克派</v>
      </c>
      <c r="AA8" s="186">
        <v>2</v>
      </c>
      <c r="AB8" s="186">
        <v>0</v>
      </c>
      <c r="AC8" s="186">
        <v>1</v>
      </c>
      <c r="AD8" s="186">
        <f>AA8*3+AB8*1+AC8*0</f>
        <v>6</v>
      </c>
      <c r="AE8" s="161">
        <f>72/62</f>
        <v>1.1612903225806452</v>
      </c>
    </row>
    <row r="9" spans="2:31" ht="19.5" customHeight="1">
      <c r="B9" s="209">
        <v>4</v>
      </c>
      <c r="C9" s="194" t="s">
        <v>108</v>
      </c>
      <c r="D9" s="195">
        <v>4</v>
      </c>
      <c r="E9" s="210" t="s">
        <v>57</v>
      </c>
      <c r="F9" s="210" t="s">
        <v>109</v>
      </c>
      <c r="G9" s="357" t="s">
        <v>71</v>
      </c>
      <c r="H9" s="200" t="str">
        <f>VLOOKUP(E9,MD!$C$6:$K$100,3,FALSE)</f>
        <v> 係呢度</v>
      </c>
      <c r="I9" s="200" t="s">
        <v>109</v>
      </c>
      <c r="J9" s="200" t="str">
        <f>VLOOKUP(G9,MD!$C$6:$K$100,3,FALSE)</f>
        <v>純粹黎體驗</v>
      </c>
      <c r="K9" s="358">
        <v>2</v>
      </c>
      <c r="L9" s="183">
        <v>42</v>
      </c>
      <c r="M9" s="183">
        <v>21</v>
      </c>
      <c r="N9" s="183">
        <v>0</v>
      </c>
      <c r="O9" s="184" t="s">
        <v>1004</v>
      </c>
      <c r="Q9" s="185">
        <v>3</v>
      </c>
      <c r="R9" s="186" t="str">
        <f>H7</f>
        <v> 係呢度</v>
      </c>
      <c r="S9" s="186">
        <v>1</v>
      </c>
      <c r="T9" s="186">
        <v>0</v>
      </c>
      <c r="U9" s="186">
        <v>2</v>
      </c>
      <c r="V9" s="186">
        <f>S9*3+T9*1+U9*0</f>
        <v>3</v>
      </c>
      <c r="W9" s="427"/>
      <c r="Y9" s="185">
        <v>3</v>
      </c>
      <c r="Z9" s="186" t="str">
        <f>H12</f>
        <v>DARIUS</v>
      </c>
      <c r="AA9" s="186">
        <v>2</v>
      </c>
      <c r="AB9" s="186">
        <v>0</v>
      </c>
      <c r="AC9" s="186">
        <v>1</v>
      </c>
      <c r="AD9" s="186">
        <f>AA9*3+AB9*1+AC9*0</f>
        <v>6</v>
      </c>
      <c r="AE9" s="161">
        <f>84/100</f>
        <v>0.84</v>
      </c>
    </row>
    <row r="10" spans="2:30" ht="19.5" customHeight="1">
      <c r="B10" s="207">
        <v>5</v>
      </c>
      <c r="C10" s="194" t="s">
        <v>108</v>
      </c>
      <c r="D10" s="195">
        <v>5</v>
      </c>
      <c r="E10" s="210" t="s">
        <v>67</v>
      </c>
      <c r="F10" s="210" t="s">
        <v>109</v>
      </c>
      <c r="G10" s="357" t="s">
        <v>71</v>
      </c>
      <c r="H10" s="200" t="str">
        <f>VLOOKUP(E10,MD!$C$6:$K$100,3,FALSE)</f>
        <v>弓長張</v>
      </c>
      <c r="I10" s="200" t="s">
        <v>109</v>
      </c>
      <c r="J10" s="200" t="str">
        <f>VLOOKUP(G10,MD!$C$6:$K$100,3,FALSE)</f>
        <v>純粹黎體驗</v>
      </c>
      <c r="K10" s="358">
        <v>2</v>
      </c>
      <c r="L10" s="183">
        <v>42</v>
      </c>
      <c r="M10" s="183">
        <v>29</v>
      </c>
      <c r="N10" s="183">
        <v>0</v>
      </c>
      <c r="O10" s="184" t="s">
        <v>1013</v>
      </c>
      <c r="Q10" s="185">
        <v>4</v>
      </c>
      <c r="R10" s="186" t="str">
        <f>J9</f>
        <v>純粹黎體驗</v>
      </c>
      <c r="S10" s="186">
        <v>0</v>
      </c>
      <c r="T10" s="186">
        <v>0</v>
      </c>
      <c r="U10" s="186">
        <v>3</v>
      </c>
      <c r="V10" s="186">
        <f>S10*3+T10*1+U10*0</f>
        <v>0</v>
      </c>
      <c r="W10" s="427"/>
      <c r="Y10" s="185">
        <v>4</v>
      </c>
      <c r="Z10" s="186" t="str">
        <f>J12</f>
        <v>如意</v>
      </c>
      <c r="AA10" s="186">
        <v>0</v>
      </c>
      <c r="AB10" s="186">
        <v>0</v>
      </c>
      <c r="AC10" s="186">
        <v>3</v>
      </c>
      <c r="AD10" s="186">
        <f>AA10*3+AB10*1+AC10*0</f>
        <v>0</v>
      </c>
    </row>
    <row r="11" spans="2:15" ht="19.5" customHeight="1">
      <c r="B11" s="209">
        <v>6</v>
      </c>
      <c r="C11" s="187" t="s">
        <v>108</v>
      </c>
      <c r="D11" s="188">
        <v>6</v>
      </c>
      <c r="E11" s="211" t="s">
        <v>46</v>
      </c>
      <c r="F11" s="211" t="s">
        <v>109</v>
      </c>
      <c r="G11" s="211" t="s">
        <v>57</v>
      </c>
      <c r="H11" s="200" t="str">
        <f>VLOOKUP(E11,MD!$C$6:$K$100,3,FALSE)</f>
        <v>SCAA - Infinity</v>
      </c>
      <c r="I11" s="200" t="s">
        <v>109</v>
      </c>
      <c r="J11" s="200" t="str">
        <f>VLOOKUP(G11,MD!$C$6:$K$100,3,FALSE)</f>
        <v> 係呢度</v>
      </c>
      <c r="K11" s="358">
        <v>2</v>
      </c>
      <c r="L11" s="183">
        <v>42</v>
      </c>
      <c r="M11" s="183">
        <v>32</v>
      </c>
      <c r="N11" s="183">
        <v>0</v>
      </c>
      <c r="O11" s="184" t="s">
        <v>1015</v>
      </c>
    </row>
    <row r="12" spans="2:15" ht="19.5" customHeight="1">
      <c r="B12" s="212">
        <v>7</v>
      </c>
      <c r="C12" s="395" t="s">
        <v>114</v>
      </c>
      <c r="D12" s="192">
        <v>1</v>
      </c>
      <c r="E12" s="208" t="s">
        <v>47</v>
      </c>
      <c r="F12" s="208" t="s">
        <v>109</v>
      </c>
      <c r="G12" s="208" t="s">
        <v>72</v>
      </c>
      <c r="H12" s="200" t="str">
        <f>VLOOKUP(E12,MD!$C$6:$K$100,3,FALSE)</f>
        <v>DARIUS</v>
      </c>
      <c r="I12" s="200" t="s">
        <v>109</v>
      </c>
      <c r="J12" s="200" t="str">
        <f>VLOOKUP(G12,MD!$C$6:$K$100,3,FALSE)</f>
        <v>如意</v>
      </c>
      <c r="K12" s="358">
        <v>2</v>
      </c>
      <c r="L12" s="183">
        <v>42</v>
      </c>
      <c r="M12" s="183">
        <v>25</v>
      </c>
      <c r="N12" s="183">
        <v>0</v>
      </c>
      <c r="O12" s="184" t="s">
        <v>938</v>
      </c>
    </row>
    <row r="13" spans="2:15" ht="19.5" customHeight="1">
      <c r="B13" s="213">
        <v>8</v>
      </c>
      <c r="C13" s="194" t="s">
        <v>114</v>
      </c>
      <c r="D13" s="195">
        <v>2</v>
      </c>
      <c r="E13" s="210" t="s">
        <v>56</v>
      </c>
      <c r="F13" s="210" t="s">
        <v>109</v>
      </c>
      <c r="G13" s="357" t="s">
        <v>68</v>
      </c>
      <c r="H13" s="200" t="str">
        <f>VLOOKUP(E13,MD!$C$6:$K$100,3,FALSE)</f>
        <v>INFINITY - 拾年</v>
      </c>
      <c r="I13" s="200" t="s">
        <v>109</v>
      </c>
      <c r="J13" s="200" t="str">
        <f>VLOOKUP(G13,MD!$C$6:$K$100,3,FALSE)</f>
        <v>克派</v>
      </c>
      <c r="K13" s="358">
        <v>2</v>
      </c>
      <c r="L13" s="183">
        <v>42</v>
      </c>
      <c r="M13" s="183">
        <v>30</v>
      </c>
      <c r="N13" s="183">
        <v>0</v>
      </c>
      <c r="O13" s="184" t="s">
        <v>934</v>
      </c>
    </row>
    <row r="14" spans="2:15" ht="19.5" customHeight="1">
      <c r="B14" s="213">
        <v>9</v>
      </c>
      <c r="C14" s="194" t="s">
        <v>114</v>
      </c>
      <c r="D14" s="195">
        <v>3</v>
      </c>
      <c r="E14" s="210" t="s">
        <v>47</v>
      </c>
      <c r="F14" s="210" t="s">
        <v>109</v>
      </c>
      <c r="G14" s="210" t="s">
        <v>68</v>
      </c>
      <c r="H14" s="200" t="str">
        <f>VLOOKUP(E14,MD!$C$6:$K$100,3,FALSE)</f>
        <v>DARIUS</v>
      </c>
      <c r="I14" s="200" t="s">
        <v>109</v>
      </c>
      <c r="J14" s="200" t="str">
        <f>VLOOKUP(G14,MD!$C$6:$K$100,3,FALSE)</f>
        <v>克派</v>
      </c>
      <c r="K14" s="358">
        <v>0</v>
      </c>
      <c r="L14" s="183">
        <v>0</v>
      </c>
      <c r="M14" s="183">
        <v>42</v>
      </c>
      <c r="N14" s="183">
        <v>2</v>
      </c>
      <c r="O14" s="184" t="s">
        <v>1009</v>
      </c>
    </row>
    <row r="15" spans="2:15" ht="19.5" customHeight="1">
      <c r="B15" s="213">
        <v>10</v>
      </c>
      <c r="C15" s="194" t="s">
        <v>114</v>
      </c>
      <c r="D15" s="195">
        <v>4</v>
      </c>
      <c r="E15" s="210" t="s">
        <v>56</v>
      </c>
      <c r="F15" s="210" t="s">
        <v>109</v>
      </c>
      <c r="G15" s="357" t="s">
        <v>72</v>
      </c>
      <c r="H15" s="200" t="str">
        <f>VLOOKUP(E15,MD!$C$6:$K$100,3,FALSE)</f>
        <v>INFINITY - 拾年</v>
      </c>
      <c r="I15" s="200" t="s">
        <v>109</v>
      </c>
      <c r="J15" s="200" t="str">
        <f>VLOOKUP(G15,MD!$C$6:$K$100,3,FALSE)</f>
        <v>如意</v>
      </c>
      <c r="K15" s="358">
        <v>2</v>
      </c>
      <c r="L15" s="183">
        <v>42</v>
      </c>
      <c r="M15" s="183">
        <v>25</v>
      </c>
      <c r="N15" s="183">
        <v>0</v>
      </c>
      <c r="O15" s="184" t="s">
        <v>949</v>
      </c>
    </row>
    <row r="16" spans="2:15" ht="19.5" customHeight="1">
      <c r="B16" s="212">
        <v>11</v>
      </c>
      <c r="C16" s="194" t="s">
        <v>114</v>
      </c>
      <c r="D16" s="195">
        <v>5</v>
      </c>
      <c r="E16" s="210" t="s">
        <v>68</v>
      </c>
      <c r="F16" s="210" t="s">
        <v>109</v>
      </c>
      <c r="G16" s="357" t="s">
        <v>72</v>
      </c>
      <c r="H16" s="200" t="str">
        <f>VLOOKUP(E16,MD!$C$6:$K$100,3,FALSE)</f>
        <v>克派</v>
      </c>
      <c r="I16" s="200" t="s">
        <v>109</v>
      </c>
      <c r="J16" s="200" t="str">
        <f>VLOOKUP(G16,MD!$C$6:$K$100,3,FALSE)</f>
        <v>如意</v>
      </c>
      <c r="K16" s="358">
        <v>2</v>
      </c>
      <c r="L16" s="183">
        <v>42</v>
      </c>
      <c r="M16" s="183">
        <v>20</v>
      </c>
      <c r="N16" s="183">
        <v>0</v>
      </c>
      <c r="O16" s="184" t="s">
        <v>1012</v>
      </c>
    </row>
    <row r="17" spans="2:15" ht="19.5" customHeight="1">
      <c r="B17" s="213">
        <v>12</v>
      </c>
      <c r="C17" s="187" t="s">
        <v>114</v>
      </c>
      <c r="D17" s="188">
        <v>6</v>
      </c>
      <c r="E17" s="211" t="s">
        <v>47</v>
      </c>
      <c r="F17" s="211" t="s">
        <v>109</v>
      </c>
      <c r="G17" s="211" t="s">
        <v>56</v>
      </c>
      <c r="H17" s="200" t="str">
        <f>VLOOKUP(E17,MD!$C$6:$K$100,3,FALSE)</f>
        <v>DARIUS</v>
      </c>
      <c r="I17" s="200" t="s">
        <v>109</v>
      </c>
      <c r="J17" s="200" t="str">
        <f>VLOOKUP(G17,MD!$C$6:$K$100,3,FALSE)</f>
        <v>INFINITY - 拾年</v>
      </c>
      <c r="K17" s="358">
        <v>2</v>
      </c>
      <c r="L17" s="183">
        <v>42</v>
      </c>
      <c r="M17" s="183">
        <v>33</v>
      </c>
      <c r="N17" s="183">
        <v>0</v>
      </c>
      <c r="O17" s="184" t="s">
        <v>1014</v>
      </c>
    </row>
    <row r="18" spans="2:30" ht="19.5" customHeight="1">
      <c r="B18" s="212">
        <v>13</v>
      </c>
      <c r="C18" s="396" t="s">
        <v>115</v>
      </c>
      <c r="D18" s="180">
        <v>1</v>
      </c>
      <c r="E18" s="207" t="s">
        <v>48</v>
      </c>
      <c r="F18" s="208" t="s">
        <v>109</v>
      </c>
      <c r="G18" s="208" t="s">
        <v>73</v>
      </c>
      <c r="H18" s="200" t="str">
        <f>VLOOKUP(E18,MD!$C$6:$K$100,3,FALSE)</f>
        <v>Infinity- Pak &amp; KaChing</v>
      </c>
      <c r="I18" s="200" t="s">
        <v>109</v>
      </c>
      <c r="J18" s="200" t="str">
        <f>VLOOKUP(G18,MD!$C$6:$K$100,3,FALSE)</f>
        <v>仁濟-殺手</v>
      </c>
      <c r="K18" s="407" t="s">
        <v>918</v>
      </c>
      <c r="L18" s="407" t="s">
        <v>918</v>
      </c>
      <c r="M18" s="407" t="s">
        <v>918</v>
      </c>
      <c r="N18" s="407" t="s">
        <v>918</v>
      </c>
      <c r="O18" s="161" t="s">
        <v>919</v>
      </c>
      <c r="Q18" s="160" t="s">
        <v>105</v>
      </c>
      <c r="R18" s="184" t="s">
        <v>35</v>
      </c>
      <c r="S18" s="184" t="s">
        <v>106</v>
      </c>
      <c r="T18" s="184" t="s">
        <v>190</v>
      </c>
      <c r="U18" s="184" t="s">
        <v>107</v>
      </c>
      <c r="V18" s="184" t="s">
        <v>41</v>
      </c>
      <c r="W18" s="184"/>
      <c r="Y18" s="160" t="s">
        <v>105</v>
      </c>
      <c r="Z18" s="184" t="s">
        <v>35</v>
      </c>
      <c r="AA18" s="184" t="s">
        <v>106</v>
      </c>
      <c r="AB18" s="184" t="s">
        <v>190</v>
      </c>
      <c r="AC18" s="184" t="s">
        <v>107</v>
      </c>
      <c r="AD18" s="184" t="s">
        <v>41</v>
      </c>
    </row>
    <row r="19" spans="2:30" ht="19.5" customHeight="1">
      <c r="B19" s="213">
        <v>14</v>
      </c>
      <c r="C19" s="194" t="s">
        <v>115</v>
      </c>
      <c r="D19" s="180">
        <v>2</v>
      </c>
      <c r="E19" s="214" t="s">
        <v>55</v>
      </c>
      <c r="F19" s="210" t="s">
        <v>109</v>
      </c>
      <c r="G19" s="357" t="s">
        <v>58</v>
      </c>
      <c r="H19" s="200" t="str">
        <f>VLOOKUP(E19,MD!$C$6:$K$100,3,FALSE)</f>
        <v>消防</v>
      </c>
      <c r="I19" s="200" t="s">
        <v>109</v>
      </c>
      <c r="J19" s="200" t="str">
        <f>VLOOKUP(G19,MD!$C$6:$K$100,3,FALSE)</f>
        <v>Ballers</v>
      </c>
      <c r="K19" s="358">
        <v>0</v>
      </c>
      <c r="L19" s="183">
        <v>0</v>
      </c>
      <c r="M19" s="183">
        <v>42</v>
      </c>
      <c r="N19" s="183">
        <v>2</v>
      </c>
      <c r="O19" s="413" t="s">
        <v>933</v>
      </c>
      <c r="P19" s="160" t="s">
        <v>115</v>
      </c>
      <c r="Q19" s="185">
        <v>1</v>
      </c>
      <c r="R19" s="186" t="str">
        <f>J19</f>
        <v>Ballers</v>
      </c>
      <c r="S19" s="186">
        <v>2</v>
      </c>
      <c r="T19" s="186">
        <v>1</v>
      </c>
      <c r="U19" s="186">
        <v>0</v>
      </c>
      <c r="V19" s="186">
        <f>S19*3+T19*1+U19*0</f>
        <v>7</v>
      </c>
      <c r="W19" s="427"/>
      <c r="X19" s="160" t="s">
        <v>116</v>
      </c>
      <c r="Y19" s="185">
        <v>1</v>
      </c>
      <c r="Z19" s="191" t="str">
        <f>H24</f>
        <v>血戰石灘</v>
      </c>
      <c r="AA19" s="186">
        <v>2</v>
      </c>
      <c r="AB19" s="186">
        <v>0</v>
      </c>
      <c r="AC19" s="186">
        <v>1</v>
      </c>
      <c r="AD19" s="186">
        <f>AA19*3+AB19*1+AC19*0</f>
        <v>6</v>
      </c>
    </row>
    <row r="20" spans="2:31" ht="19.5" customHeight="1">
      <c r="B20" s="213">
        <v>15</v>
      </c>
      <c r="C20" s="397" t="s">
        <v>115</v>
      </c>
      <c r="D20" s="195">
        <v>3</v>
      </c>
      <c r="E20" s="210" t="s">
        <v>48</v>
      </c>
      <c r="F20" s="210" t="s">
        <v>109</v>
      </c>
      <c r="G20" s="210" t="s">
        <v>58</v>
      </c>
      <c r="H20" s="200" t="str">
        <f>VLOOKUP(E20,MD!$C$6:$K$100,3,FALSE)</f>
        <v>Infinity- Pak &amp; KaChing</v>
      </c>
      <c r="I20" s="200" t="s">
        <v>109</v>
      </c>
      <c r="J20" s="200" t="str">
        <f>VLOOKUP(G20,MD!$C$6:$K$100,3,FALSE)</f>
        <v>Ballers</v>
      </c>
      <c r="K20" s="358">
        <v>1</v>
      </c>
      <c r="L20" s="183">
        <v>40</v>
      </c>
      <c r="M20" s="183">
        <v>39</v>
      </c>
      <c r="N20" s="183">
        <v>1</v>
      </c>
      <c r="O20" s="184" t="s">
        <v>1010</v>
      </c>
      <c r="Q20" s="185">
        <v>2</v>
      </c>
      <c r="R20" s="186" t="str">
        <f>H18</f>
        <v>Infinity- Pak &amp; KaChing</v>
      </c>
      <c r="S20" s="186">
        <v>1</v>
      </c>
      <c r="T20" s="186">
        <v>1</v>
      </c>
      <c r="U20" s="186">
        <v>1</v>
      </c>
      <c r="V20" s="186">
        <f>S20*3+T20*1+U20*0</f>
        <v>4</v>
      </c>
      <c r="W20" s="427"/>
      <c r="Y20" s="185">
        <v>2</v>
      </c>
      <c r="Z20" s="191" t="str">
        <f>J24</f>
        <v>加落去</v>
      </c>
      <c r="AA20" s="186">
        <v>1</v>
      </c>
      <c r="AB20" s="186">
        <v>0</v>
      </c>
      <c r="AC20" s="186">
        <v>2</v>
      </c>
      <c r="AD20" s="186">
        <f>AA20*3+AB20*1+AC20*0</f>
        <v>3</v>
      </c>
      <c r="AE20" s="161">
        <f>28/42</f>
        <v>0.6666666666666666</v>
      </c>
    </row>
    <row r="21" spans="2:31" ht="19.5" customHeight="1">
      <c r="B21" s="213">
        <v>16</v>
      </c>
      <c r="C21" s="194" t="s">
        <v>115</v>
      </c>
      <c r="D21" s="180">
        <v>4</v>
      </c>
      <c r="E21" s="214" t="s">
        <v>55</v>
      </c>
      <c r="F21" s="210" t="s">
        <v>109</v>
      </c>
      <c r="G21" s="357" t="s">
        <v>73</v>
      </c>
      <c r="H21" s="200" t="str">
        <f>VLOOKUP(E21,MD!$C$6:$K$100,3,FALSE)</f>
        <v>消防</v>
      </c>
      <c r="I21" s="200" t="s">
        <v>109</v>
      </c>
      <c r="J21" s="200" t="str">
        <f>VLOOKUP(G21,MD!$C$6:$K$100,3,FALSE)</f>
        <v>仁濟-殺手</v>
      </c>
      <c r="K21" s="358">
        <v>2</v>
      </c>
      <c r="L21" s="183">
        <v>42</v>
      </c>
      <c r="M21" s="183">
        <v>0</v>
      </c>
      <c r="N21" s="183">
        <v>0</v>
      </c>
      <c r="O21" s="433" t="s">
        <v>1006</v>
      </c>
      <c r="Q21" s="185">
        <v>3</v>
      </c>
      <c r="R21" s="186" t="str">
        <f>H19</f>
        <v>消防</v>
      </c>
      <c r="S21" s="186">
        <v>1</v>
      </c>
      <c r="T21" s="186">
        <v>0</v>
      </c>
      <c r="U21" s="186">
        <v>2</v>
      </c>
      <c r="V21" s="186">
        <f>S21*3+T21*1+U21*0</f>
        <v>3</v>
      </c>
      <c r="W21" s="427"/>
      <c r="Y21" s="185">
        <v>3</v>
      </c>
      <c r="Z21" s="186" t="str">
        <f>H25</f>
        <v>Infinity- 經驗•老到</v>
      </c>
      <c r="AA21" s="186">
        <v>1</v>
      </c>
      <c r="AB21" s="186">
        <v>0</v>
      </c>
      <c r="AC21" s="186">
        <v>2</v>
      </c>
      <c r="AD21" s="186">
        <f>AA21*3+AB21*1+AC21*0</f>
        <v>3</v>
      </c>
      <c r="AE21" s="161">
        <f>0</f>
        <v>0</v>
      </c>
    </row>
    <row r="22" spans="2:30" ht="19.5" customHeight="1">
      <c r="B22" s="212">
        <v>17</v>
      </c>
      <c r="C22" s="194" t="s">
        <v>115</v>
      </c>
      <c r="D22" s="180">
        <v>5</v>
      </c>
      <c r="E22" s="214" t="s">
        <v>58</v>
      </c>
      <c r="F22" s="210" t="s">
        <v>109</v>
      </c>
      <c r="G22" s="357" t="s">
        <v>73</v>
      </c>
      <c r="H22" s="200" t="str">
        <f>VLOOKUP(E22,MD!$C$6:$K$100,3,FALSE)</f>
        <v>Ballers</v>
      </c>
      <c r="I22" s="200" t="s">
        <v>109</v>
      </c>
      <c r="J22" s="200" t="str">
        <f>VLOOKUP(G22,MD!$C$6:$K$100,3,FALSE)</f>
        <v>仁濟-殺手</v>
      </c>
      <c r="K22" s="358">
        <v>2</v>
      </c>
      <c r="L22" s="183">
        <v>42</v>
      </c>
      <c r="M22" s="183">
        <v>0</v>
      </c>
      <c r="N22" s="183">
        <v>0</v>
      </c>
      <c r="O22" s="433" t="s">
        <v>1006</v>
      </c>
      <c r="Q22" s="415"/>
      <c r="R22" s="417" t="str">
        <f>J18</f>
        <v>仁濟-殺手</v>
      </c>
      <c r="S22" s="417"/>
      <c r="T22" s="417"/>
      <c r="U22" s="417"/>
      <c r="V22" s="417"/>
      <c r="W22" s="427"/>
      <c r="Y22" s="415"/>
      <c r="Z22" s="417" t="str">
        <f>J25</f>
        <v>ALPS-CYT</v>
      </c>
      <c r="AA22" s="417"/>
      <c r="AB22" s="417"/>
      <c r="AC22" s="417"/>
      <c r="AD22" s="417"/>
    </row>
    <row r="23" spans="2:15" ht="19.5" customHeight="1">
      <c r="B23" s="213">
        <v>18</v>
      </c>
      <c r="C23" s="187" t="s">
        <v>115</v>
      </c>
      <c r="D23" s="188">
        <v>6</v>
      </c>
      <c r="E23" s="215" t="s">
        <v>48</v>
      </c>
      <c r="F23" s="211" t="s">
        <v>109</v>
      </c>
      <c r="G23" s="211" t="s">
        <v>55</v>
      </c>
      <c r="H23" s="200" t="str">
        <f>VLOOKUP(E23,MD!$C$6:$K$100,3,FALSE)</f>
        <v>Infinity- Pak &amp; KaChing</v>
      </c>
      <c r="I23" s="200" t="s">
        <v>109</v>
      </c>
      <c r="J23" s="200" t="str">
        <f>VLOOKUP(G23,MD!$C$6:$K$100,3,FALSE)</f>
        <v>消防</v>
      </c>
      <c r="K23" s="358">
        <v>2</v>
      </c>
      <c r="L23" s="183">
        <v>43</v>
      </c>
      <c r="M23" s="183">
        <v>31</v>
      </c>
      <c r="N23" s="183">
        <v>0</v>
      </c>
      <c r="O23" s="184" t="s">
        <v>1011</v>
      </c>
    </row>
    <row r="24" spans="2:15" ht="19.5" customHeight="1">
      <c r="B24" s="212">
        <v>19</v>
      </c>
      <c r="C24" s="179" t="s">
        <v>116</v>
      </c>
      <c r="D24" s="180">
        <v>1</v>
      </c>
      <c r="E24" s="214" t="s">
        <v>49</v>
      </c>
      <c r="F24" s="210" t="s">
        <v>109</v>
      </c>
      <c r="G24" s="357" t="s">
        <v>74</v>
      </c>
      <c r="H24" s="200" t="str">
        <f>VLOOKUP(E24,MD!$C$6:$K$100,3,FALSE)</f>
        <v>血戰石灘</v>
      </c>
      <c r="I24" s="200" t="s">
        <v>109</v>
      </c>
      <c r="J24" s="200" t="str">
        <f>VLOOKUP(G24,MD!$C$6:$K$100,3,FALSE)</f>
        <v>加落去</v>
      </c>
      <c r="K24" s="358">
        <v>2</v>
      </c>
      <c r="L24" s="183">
        <v>42</v>
      </c>
      <c r="M24" s="183">
        <v>28</v>
      </c>
      <c r="N24" s="183">
        <v>0</v>
      </c>
      <c r="O24" s="184" t="s">
        <v>975</v>
      </c>
    </row>
    <row r="25" spans="2:15" ht="19.5" customHeight="1">
      <c r="B25" s="213">
        <v>20</v>
      </c>
      <c r="C25" s="179" t="s">
        <v>116</v>
      </c>
      <c r="D25" s="180">
        <v>2</v>
      </c>
      <c r="E25" s="214" t="s">
        <v>54</v>
      </c>
      <c r="F25" s="210" t="s">
        <v>109</v>
      </c>
      <c r="G25" s="357" t="s">
        <v>69</v>
      </c>
      <c r="H25" s="200" t="str">
        <f>VLOOKUP(E25,MD!$C$6:$K$100,3,FALSE)</f>
        <v>Infinity- 經驗•老到</v>
      </c>
      <c r="I25" s="200" t="s">
        <v>109</v>
      </c>
      <c r="J25" s="200" t="str">
        <f>VLOOKUP(G25,MD!$C$6:$K$100,3,FALSE)</f>
        <v>ALPS-CYT</v>
      </c>
      <c r="K25" s="407" t="s">
        <v>918</v>
      </c>
      <c r="L25" s="407" t="s">
        <v>918</v>
      </c>
      <c r="M25" s="407" t="s">
        <v>918</v>
      </c>
      <c r="N25" s="407" t="s">
        <v>918</v>
      </c>
      <c r="O25" s="161" t="s">
        <v>919</v>
      </c>
    </row>
    <row r="26" spans="2:15" ht="19.5" customHeight="1">
      <c r="B26" s="213">
        <v>21</v>
      </c>
      <c r="C26" s="194" t="s">
        <v>116</v>
      </c>
      <c r="D26" s="195">
        <v>3</v>
      </c>
      <c r="E26" s="210" t="s">
        <v>49</v>
      </c>
      <c r="F26" s="210" t="s">
        <v>109</v>
      </c>
      <c r="G26" s="210" t="s">
        <v>69</v>
      </c>
      <c r="H26" s="200" t="str">
        <f>VLOOKUP(E26,MD!$C$6:$K$100,3,FALSE)</f>
        <v>血戰石灘</v>
      </c>
      <c r="I26" s="200" t="s">
        <v>109</v>
      </c>
      <c r="J26" s="200" t="str">
        <f>VLOOKUP(G26,MD!$C$6:$K$100,3,FALSE)</f>
        <v>ALPS-CYT</v>
      </c>
      <c r="K26" s="358">
        <v>2</v>
      </c>
      <c r="L26" s="183">
        <v>42</v>
      </c>
      <c r="M26" s="183">
        <v>0</v>
      </c>
      <c r="N26" s="183">
        <v>0</v>
      </c>
      <c r="O26" s="184" t="s">
        <v>977</v>
      </c>
    </row>
    <row r="27" spans="2:15" ht="19.5" customHeight="1">
      <c r="B27" s="213">
        <v>22</v>
      </c>
      <c r="C27" s="179" t="s">
        <v>116</v>
      </c>
      <c r="D27" s="180">
        <v>4</v>
      </c>
      <c r="E27" s="214" t="s">
        <v>54</v>
      </c>
      <c r="F27" s="210" t="s">
        <v>109</v>
      </c>
      <c r="G27" s="357" t="s">
        <v>74</v>
      </c>
      <c r="H27" s="200" t="str">
        <f>VLOOKUP(E27,MD!$C$6:$K$100,3,FALSE)</f>
        <v>Infinity- 經驗•老到</v>
      </c>
      <c r="I27" s="200" t="s">
        <v>109</v>
      </c>
      <c r="J27" s="200" t="str">
        <f>VLOOKUP(G27,MD!$C$6:$K$100,3,FALSE)</f>
        <v>加落去</v>
      </c>
      <c r="K27" s="358">
        <v>0</v>
      </c>
      <c r="L27" s="183">
        <v>0</v>
      </c>
      <c r="M27" s="183">
        <v>42</v>
      </c>
      <c r="N27" s="183">
        <v>2</v>
      </c>
      <c r="O27" s="184" t="s">
        <v>969</v>
      </c>
    </row>
    <row r="28" spans="2:15" ht="19.5" customHeight="1">
      <c r="B28" s="212">
        <v>23</v>
      </c>
      <c r="C28" s="179" t="s">
        <v>116</v>
      </c>
      <c r="D28" s="180">
        <v>5</v>
      </c>
      <c r="E28" s="214" t="s">
        <v>69</v>
      </c>
      <c r="F28" s="210" t="s">
        <v>109</v>
      </c>
      <c r="G28" s="357" t="s">
        <v>74</v>
      </c>
      <c r="H28" s="200" t="str">
        <f>VLOOKUP(E28,MD!$C$6:$K$100,3,FALSE)</f>
        <v>ALPS-CYT</v>
      </c>
      <c r="I28" s="200" t="s">
        <v>109</v>
      </c>
      <c r="J28" s="200" t="str">
        <f>VLOOKUP(G28,MD!$C$6:$K$100,3,FALSE)</f>
        <v>加落去</v>
      </c>
      <c r="K28" s="407" t="s">
        <v>918</v>
      </c>
      <c r="L28" s="407" t="s">
        <v>918</v>
      </c>
      <c r="M28" s="407" t="s">
        <v>918</v>
      </c>
      <c r="N28" s="407" t="s">
        <v>918</v>
      </c>
      <c r="O28" s="161" t="s">
        <v>1025</v>
      </c>
    </row>
    <row r="29" spans="2:15" ht="19.5" customHeight="1">
      <c r="B29" s="213">
        <v>24</v>
      </c>
      <c r="C29" s="179" t="s">
        <v>116</v>
      </c>
      <c r="D29" s="188">
        <v>6</v>
      </c>
      <c r="E29" s="215" t="s">
        <v>49</v>
      </c>
      <c r="F29" s="211" t="s">
        <v>109</v>
      </c>
      <c r="G29" s="211" t="s">
        <v>54</v>
      </c>
      <c r="H29" s="200" t="str">
        <f>VLOOKUP(E29,MD!$C$6:$K$100,3,FALSE)</f>
        <v>血戰石灘</v>
      </c>
      <c r="I29" s="200" t="s">
        <v>109</v>
      </c>
      <c r="J29" s="200" t="str">
        <f>VLOOKUP(G29,MD!$C$6:$K$100,3,FALSE)</f>
        <v>Infinity- 經驗•老到</v>
      </c>
      <c r="K29" s="358">
        <v>0</v>
      </c>
      <c r="L29" s="183">
        <v>0</v>
      </c>
      <c r="M29" s="183">
        <v>42</v>
      </c>
      <c r="N29" s="183">
        <v>2</v>
      </c>
      <c r="O29" s="426" t="s">
        <v>994</v>
      </c>
    </row>
    <row r="30" spans="2:30" ht="19.5" customHeight="1">
      <c r="B30" s="212">
        <v>25</v>
      </c>
      <c r="C30" s="197" t="s">
        <v>110</v>
      </c>
      <c r="D30" s="180">
        <v>1</v>
      </c>
      <c r="E30" s="214" t="s">
        <v>50</v>
      </c>
      <c r="F30" s="210" t="s">
        <v>109</v>
      </c>
      <c r="G30" s="357" t="s">
        <v>75</v>
      </c>
      <c r="H30" s="200" t="str">
        <f>VLOOKUP(E30,MD!$C$6:$K$100,3,FALSE)</f>
        <v>喺唔喺度</v>
      </c>
      <c r="I30" s="200" t="s">
        <v>109</v>
      </c>
      <c r="J30" s="200" t="str">
        <f>VLOOKUP(G30,MD!$C$6:$K$100,3,FALSE)</f>
        <v>Easy小強</v>
      </c>
      <c r="K30" s="358">
        <v>2</v>
      </c>
      <c r="L30" s="183">
        <v>42</v>
      </c>
      <c r="M30" s="183">
        <v>23</v>
      </c>
      <c r="N30" s="183">
        <v>0</v>
      </c>
      <c r="O30" s="184" t="s">
        <v>974</v>
      </c>
      <c r="Q30" s="160" t="s">
        <v>105</v>
      </c>
      <c r="R30" s="184" t="s">
        <v>35</v>
      </c>
      <c r="S30" s="184" t="s">
        <v>106</v>
      </c>
      <c r="T30" s="184" t="s">
        <v>190</v>
      </c>
      <c r="U30" s="184" t="s">
        <v>107</v>
      </c>
      <c r="V30" s="184" t="s">
        <v>41</v>
      </c>
      <c r="W30" s="427"/>
      <c r="Y30" s="160" t="s">
        <v>105</v>
      </c>
      <c r="Z30" s="184" t="s">
        <v>35</v>
      </c>
      <c r="AA30" s="184" t="s">
        <v>106</v>
      </c>
      <c r="AB30" s="184" t="s">
        <v>190</v>
      </c>
      <c r="AC30" s="184" t="s">
        <v>107</v>
      </c>
      <c r="AD30" s="184" t="s">
        <v>41</v>
      </c>
    </row>
    <row r="31" spans="2:30" ht="19.5" customHeight="1">
      <c r="B31" s="213">
        <v>26</v>
      </c>
      <c r="C31" s="194" t="s">
        <v>110</v>
      </c>
      <c r="D31" s="180">
        <v>2</v>
      </c>
      <c r="E31" s="214" t="s">
        <v>53</v>
      </c>
      <c r="F31" s="210" t="s">
        <v>109</v>
      </c>
      <c r="G31" s="357" t="s">
        <v>70</v>
      </c>
      <c r="H31" s="200" t="str">
        <f>VLOOKUP(E31,MD!$C$6:$K$100,3,FALSE)</f>
        <v>撈碧鵰</v>
      </c>
      <c r="I31" s="200" t="s">
        <v>109</v>
      </c>
      <c r="J31" s="200" t="str">
        <f>VLOOKUP(G31,MD!$C$6:$K$100,3,FALSE)</f>
        <v>Dante </v>
      </c>
      <c r="K31" s="358">
        <v>0</v>
      </c>
      <c r="L31" s="183">
        <v>14</v>
      </c>
      <c r="M31" s="183">
        <v>42</v>
      </c>
      <c r="N31" s="183">
        <v>2</v>
      </c>
      <c r="O31" s="184" t="s">
        <v>965</v>
      </c>
      <c r="P31" s="160" t="s">
        <v>110</v>
      </c>
      <c r="Q31" s="185">
        <v>1</v>
      </c>
      <c r="R31" s="186" t="str">
        <f>J31</f>
        <v>Dante </v>
      </c>
      <c r="S31" s="186">
        <v>2</v>
      </c>
      <c r="T31" s="186">
        <v>0</v>
      </c>
      <c r="U31" s="186">
        <v>1</v>
      </c>
      <c r="V31" s="186">
        <f>S31*3+T31*1+U31*0</f>
        <v>6</v>
      </c>
      <c r="W31" s="427">
        <f>84/39</f>
        <v>2.1538461538461537</v>
      </c>
      <c r="X31" s="160" t="s">
        <v>111</v>
      </c>
      <c r="Y31" s="185">
        <v>1</v>
      </c>
      <c r="Z31" s="186" t="str">
        <f>H36</f>
        <v>Tsunami- KUTINLOK </v>
      </c>
      <c r="AA31" s="186">
        <v>2</v>
      </c>
      <c r="AB31" s="186">
        <v>1</v>
      </c>
      <c r="AC31" s="186">
        <v>0</v>
      </c>
      <c r="AD31" s="186">
        <f>AA31*3+AB31*1+AC31*0</f>
        <v>7</v>
      </c>
    </row>
    <row r="32" spans="2:30" ht="19.5" customHeight="1">
      <c r="B32" s="213">
        <v>27</v>
      </c>
      <c r="C32" s="194" t="s">
        <v>110</v>
      </c>
      <c r="D32" s="195">
        <v>3</v>
      </c>
      <c r="E32" s="210" t="s">
        <v>50</v>
      </c>
      <c r="F32" s="210" t="s">
        <v>109</v>
      </c>
      <c r="G32" s="210" t="s">
        <v>70</v>
      </c>
      <c r="H32" s="200" t="str">
        <f>VLOOKUP(E32,MD!$C$6:$K$100,3,FALSE)</f>
        <v>喺唔喺度</v>
      </c>
      <c r="I32" s="200" t="s">
        <v>109</v>
      </c>
      <c r="J32" s="200" t="str">
        <f>VLOOKUP(G32,MD!$C$6:$K$100,3,FALSE)</f>
        <v>Dante </v>
      </c>
      <c r="K32" s="358">
        <v>2</v>
      </c>
      <c r="L32" s="183">
        <v>42</v>
      </c>
      <c r="M32" s="183">
        <v>0</v>
      </c>
      <c r="N32" s="183">
        <v>0</v>
      </c>
      <c r="O32" s="184" t="s">
        <v>978</v>
      </c>
      <c r="Q32" s="185">
        <v>2</v>
      </c>
      <c r="R32" s="191" t="str">
        <f>H30</f>
        <v>喺唔喺度</v>
      </c>
      <c r="S32" s="186">
        <v>2</v>
      </c>
      <c r="T32" s="186">
        <v>0</v>
      </c>
      <c r="U32" s="186">
        <v>1</v>
      </c>
      <c r="V32" s="186">
        <f>S32*3+T32*1+U32*0</f>
        <v>6</v>
      </c>
      <c r="W32" s="427">
        <f>42/23</f>
        <v>1.826086956521739</v>
      </c>
      <c r="Y32" s="185">
        <v>2</v>
      </c>
      <c r="Z32" s="186" t="str">
        <f>J36</f>
        <v>ALPS 恒大汽車復牌</v>
      </c>
      <c r="AA32" s="186">
        <v>0</v>
      </c>
      <c r="AB32" s="186">
        <v>3</v>
      </c>
      <c r="AC32" s="186">
        <v>0</v>
      </c>
      <c r="AD32" s="186">
        <f>AA32*3+AB32*1+AC32*0</f>
        <v>3</v>
      </c>
    </row>
    <row r="33" spans="2:31" ht="19.5" customHeight="1">
      <c r="B33" s="213">
        <v>28</v>
      </c>
      <c r="C33" s="194" t="s">
        <v>110</v>
      </c>
      <c r="D33" s="180">
        <v>4</v>
      </c>
      <c r="E33" s="214" t="s">
        <v>53</v>
      </c>
      <c r="F33" s="210" t="s">
        <v>109</v>
      </c>
      <c r="G33" s="357" t="s">
        <v>75</v>
      </c>
      <c r="H33" s="200" t="str">
        <f>VLOOKUP(E33,MD!$C$6:$K$100,3,FALSE)</f>
        <v>撈碧鵰</v>
      </c>
      <c r="I33" s="200" t="s">
        <v>109</v>
      </c>
      <c r="J33" s="200" t="str">
        <f>VLOOKUP(G33,MD!$C$6:$K$100,3,FALSE)</f>
        <v>Easy小強</v>
      </c>
      <c r="K33" s="358">
        <v>0</v>
      </c>
      <c r="L33" s="183">
        <v>35</v>
      </c>
      <c r="M33" s="183">
        <v>42</v>
      </c>
      <c r="N33" s="183">
        <v>2</v>
      </c>
      <c r="O33" s="184" t="s">
        <v>970</v>
      </c>
      <c r="Q33" s="185">
        <v>3</v>
      </c>
      <c r="R33" s="191" t="str">
        <f>J30</f>
        <v>Easy小強</v>
      </c>
      <c r="S33" s="186">
        <v>1</v>
      </c>
      <c r="T33" s="186">
        <v>0</v>
      </c>
      <c r="U33" s="186">
        <v>2</v>
      </c>
      <c r="V33" s="186">
        <f>S33*3+T33*1+U33*0</f>
        <v>3</v>
      </c>
      <c r="W33" s="427">
        <f>90/119</f>
        <v>0.7563025210084033</v>
      </c>
      <c r="Y33" s="185">
        <v>3</v>
      </c>
      <c r="Z33" s="186" t="str">
        <f>J37</f>
        <v>RBVA - FR</v>
      </c>
      <c r="AA33" s="186">
        <v>0</v>
      </c>
      <c r="AB33" s="186">
        <v>2</v>
      </c>
      <c r="AC33" s="186">
        <v>1</v>
      </c>
      <c r="AD33" s="186">
        <f>AA33*3+AB33*1+AC33*0</f>
        <v>2</v>
      </c>
      <c r="AE33" s="161">
        <f>114/122</f>
        <v>0.9344262295081968</v>
      </c>
    </row>
    <row r="34" spans="2:31" ht="19.5" customHeight="1">
      <c r="B34" s="212">
        <v>29</v>
      </c>
      <c r="C34" s="194" t="s">
        <v>110</v>
      </c>
      <c r="D34" s="180">
        <v>5</v>
      </c>
      <c r="E34" s="214" t="s">
        <v>70</v>
      </c>
      <c r="F34" s="210" t="s">
        <v>109</v>
      </c>
      <c r="G34" s="357" t="s">
        <v>75</v>
      </c>
      <c r="H34" s="200" t="str">
        <f>VLOOKUP(E34,MD!$C$6:$K$100,3,FALSE)</f>
        <v>Dante </v>
      </c>
      <c r="I34" s="200" t="s">
        <v>109</v>
      </c>
      <c r="J34" s="200" t="str">
        <f>VLOOKUP(G34,MD!$C$6:$K$100,3,FALSE)</f>
        <v>Easy小強</v>
      </c>
      <c r="K34" s="358">
        <v>2</v>
      </c>
      <c r="L34" s="183">
        <v>42</v>
      </c>
      <c r="M34" s="183">
        <v>25</v>
      </c>
      <c r="N34" s="183">
        <v>0</v>
      </c>
      <c r="O34" s="184" t="s">
        <v>986</v>
      </c>
      <c r="Q34" s="185">
        <v>4</v>
      </c>
      <c r="R34" s="186" t="str">
        <f>H31</f>
        <v>撈碧鵰</v>
      </c>
      <c r="S34" s="186">
        <v>1</v>
      </c>
      <c r="T34" s="186">
        <v>0</v>
      </c>
      <c r="U34" s="186">
        <v>2</v>
      </c>
      <c r="V34" s="186">
        <f>S34*3+T34*1+U34*0</f>
        <v>3</v>
      </c>
      <c r="W34" s="427">
        <f>49/84</f>
        <v>0.5833333333333334</v>
      </c>
      <c r="Y34" s="185">
        <v>4</v>
      </c>
      <c r="Z34" s="186" t="str">
        <f>H37</f>
        <v>SCAA-Eugene</v>
      </c>
      <c r="AA34" s="186">
        <v>0</v>
      </c>
      <c r="AB34" s="186">
        <v>2</v>
      </c>
      <c r="AC34" s="186">
        <v>1</v>
      </c>
      <c r="AD34" s="186">
        <f>AA34*3+AB34*1+AC34*0</f>
        <v>2</v>
      </c>
      <c r="AE34" s="161">
        <f>100/121</f>
        <v>0.8264462809917356</v>
      </c>
    </row>
    <row r="35" spans="2:30" ht="19.5" customHeight="1">
      <c r="B35" s="213">
        <v>30</v>
      </c>
      <c r="C35" s="194" t="s">
        <v>110</v>
      </c>
      <c r="D35" s="188">
        <v>6</v>
      </c>
      <c r="E35" s="215" t="s">
        <v>50</v>
      </c>
      <c r="F35" s="211" t="s">
        <v>109</v>
      </c>
      <c r="G35" s="211" t="s">
        <v>53</v>
      </c>
      <c r="H35" s="200" t="str">
        <f>VLOOKUP(E35,MD!$C$6:$K$100,3,FALSE)</f>
        <v>喺唔喺度</v>
      </c>
      <c r="I35" s="200" t="s">
        <v>109</v>
      </c>
      <c r="J35" s="200" t="str">
        <f>VLOOKUP(G35,MD!$C$6:$K$100,3,FALSE)</f>
        <v>撈碧鵰</v>
      </c>
      <c r="K35" s="358">
        <v>0</v>
      </c>
      <c r="L35" s="183">
        <v>0</v>
      </c>
      <c r="M35" s="183">
        <v>42</v>
      </c>
      <c r="N35" s="183">
        <v>2</v>
      </c>
      <c r="O35" s="426" t="s">
        <v>992</v>
      </c>
      <c r="P35" s="247"/>
      <c r="Q35" s="196"/>
      <c r="R35" s="196"/>
      <c r="S35" s="196"/>
      <c r="T35" s="196"/>
      <c r="U35" s="196"/>
      <c r="V35" s="196"/>
      <c r="W35" s="196"/>
      <c r="X35" s="247"/>
      <c r="Y35" s="196"/>
      <c r="Z35" s="196"/>
      <c r="AA35" s="196"/>
      <c r="AB35" s="196"/>
      <c r="AC35" s="196"/>
      <c r="AD35" s="196"/>
    </row>
    <row r="36" spans="2:30" ht="19.5" customHeight="1">
      <c r="B36" s="212">
        <v>31</v>
      </c>
      <c r="C36" s="197" t="s">
        <v>111</v>
      </c>
      <c r="D36" s="180">
        <v>1</v>
      </c>
      <c r="E36" s="207" t="s">
        <v>51</v>
      </c>
      <c r="F36" s="208" t="s">
        <v>109</v>
      </c>
      <c r="G36" s="208" t="s">
        <v>76</v>
      </c>
      <c r="H36" s="200" t="str">
        <f>VLOOKUP(E36,MD!$C$6:$K$100,3,FALSE)</f>
        <v>Tsunami- KUTINLOK </v>
      </c>
      <c r="I36" s="200" t="s">
        <v>109</v>
      </c>
      <c r="J36" s="200" t="str">
        <f>VLOOKUP(G36,MD!$C$6:$K$100,3,FALSE)</f>
        <v>ALPS 恒大汽車復牌</v>
      </c>
      <c r="K36" s="358">
        <v>1</v>
      </c>
      <c r="L36" s="183">
        <v>39</v>
      </c>
      <c r="M36" s="183">
        <v>39</v>
      </c>
      <c r="N36" s="183">
        <v>1</v>
      </c>
      <c r="O36" s="184" t="s">
        <v>973</v>
      </c>
      <c r="P36" s="247"/>
      <c r="Q36" s="196"/>
      <c r="R36" s="196"/>
      <c r="S36" s="196"/>
      <c r="T36" s="196"/>
      <c r="U36" s="196"/>
      <c r="V36" s="196"/>
      <c r="W36" s="196"/>
      <c r="X36" s="247"/>
      <c r="Y36" s="196"/>
      <c r="Z36" s="196"/>
      <c r="AA36" s="196"/>
      <c r="AB36" s="196"/>
      <c r="AC36" s="196"/>
      <c r="AD36" s="196"/>
    </row>
    <row r="37" spans="2:30" ht="19.5" customHeight="1">
      <c r="B37" s="213">
        <v>32</v>
      </c>
      <c r="C37" s="194" t="s">
        <v>111</v>
      </c>
      <c r="D37" s="180">
        <v>2</v>
      </c>
      <c r="E37" s="214" t="s">
        <v>65</v>
      </c>
      <c r="F37" s="210" t="s">
        <v>109</v>
      </c>
      <c r="G37" s="357" t="s">
        <v>59</v>
      </c>
      <c r="H37" s="200" t="str">
        <f>VLOOKUP(E37,MD!$C$6:$K$100,3,FALSE)</f>
        <v>SCAA-Eugene</v>
      </c>
      <c r="I37" s="200" t="s">
        <v>109</v>
      </c>
      <c r="J37" s="200" t="str">
        <f>VLOOKUP(G37,MD!$C$6:$K$100,3,FALSE)</f>
        <v>RBVA - FR</v>
      </c>
      <c r="K37" s="358">
        <v>1</v>
      </c>
      <c r="L37" s="183">
        <v>43</v>
      </c>
      <c r="M37" s="183">
        <v>41</v>
      </c>
      <c r="N37" s="183">
        <v>1</v>
      </c>
      <c r="O37" s="184" t="s">
        <v>966</v>
      </c>
      <c r="P37" s="247"/>
      <c r="Q37" s="196"/>
      <c r="R37" s="196"/>
      <c r="S37" s="196"/>
      <c r="T37" s="196"/>
      <c r="U37" s="196"/>
      <c r="V37" s="196"/>
      <c r="W37" s="196"/>
      <c r="X37" s="247"/>
      <c r="Y37" s="196"/>
      <c r="Z37" s="196"/>
      <c r="AA37" s="196"/>
      <c r="AB37" s="196"/>
      <c r="AC37" s="196"/>
      <c r="AD37" s="196"/>
    </row>
    <row r="38" spans="2:30" ht="19.5" customHeight="1">
      <c r="B38" s="213">
        <v>33</v>
      </c>
      <c r="C38" s="194" t="s">
        <v>111</v>
      </c>
      <c r="D38" s="195">
        <v>3</v>
      </c>
      <c r="E38" s="210" t="s">
        <v>51</v>
      </c>
      <c r="F38" s="210" t="s">
        <v>109</v>
      </c>
      <c r="G38" s="210" t="s">
        <v>59</v>
      </c>
      <c r="H38" s="200" t="str">
        <f>VLOOKUP(E38,MD!$C$6:$K$100,3,FALSE)</f>
        <v>Tsunami- KUTINLOK </v>
      </c>
      <c r="I38" s="200" t="s">
        <v>109</v>
      </c>
      <c r="J38" s="200" t="str">
        <f>VLOOKUP(G38,MD!$C$6:$K$100,3,FALSE)</f>
        <v>RBVA - FR</v>
      </c>
      <c r="K38" s="358">
        <v>2</v>
      </c>
      <c r="L38" s="183">
        <v>42</v>
      </c>
      <c r="M38" s="183">
        <v>36</v>
      </c>
      <c r="N38" s="183">
        <v>0</v>
      </c>
      <c r="O38" s="184" t="s">
        <v>979</v>
      </c>
      <c r="P38" s="247"/>
      <c r="Q38" s="196"/>
      <c r="R38" s="196"/>
      <c r="S38" s="196"/>
      <c r="T38" s="196"/>
      <c r="U38" s="196"/>
      <c r="V38" s="196"/>
      <c r="W38" s="196"/>
      <c r="X38" s="247"/>
      <c r="Y38" s="196"/>
      <c r="Z38" s="196"/>
      <c r="AA38" s="196"/>
      <c r="AB38" s="196"/>
      <c r="AC38" s="196"/>
      <c r="AD38" s="196"/>
    </row>
    <row r="39" spans="2:30" ht="19.5" customHeight="1">
      <c r="B39" s="213">
        <v>34</v>
      </c>
      <c r="C39" s="194" t="s">
        <v>111</v>
      </c>
      <c r="D39" s="180">
        <v>4</v>
      </c>
      <c r="E39" s="214" t="s">
        <v>65</v>
      </c>
      <c r="F39" s="210" t="s">
        <v>109</v>
      </c>
      <c r="G39" s="357" t="s">
        <v>76</v>
      </c>
      <c r="H39" s="200" t="str">
        <f>VLOOKUP(E39,MD!$C$6:$K$100,3,FALSE)</f>
        <v>SCAA-Eugene</v>
      </c>
      <c r="I39" s="200" t="s">
        <v>109</v>
      </c>
      <c r="J39" s="200" t="str">
        <f>VLOOKUP(G39,MD!$C$6:$K$100,3,FALSE)</f>
        <v>ALPS 恒大汽車復牌</v>
      </c>
      <c r="K39" s="358">
        <v>1</v>
      </c>
      <c r="L39" s="183">
        <v>31</v>
      </c>
      <c r="M39" s="183">
        <v>38</v>
      </c>
      <c r="N39" s="183">
        <v>1</v>
      </c>
      <c r="O39" s="184" t="s">
        <v>971</v>
      </c>
      <c r="P39" s="247"/>
      <c r="Q39" s="196"/>
      <c r="R39" s="196"/>
      <c r="S39" s="196"/>
      <c r="T39" s="196"/>
      <c r="U39" s="196"/>
      <c r="V39" s="196"/>
      <c r="W39" s="196"/>
      <c r="X39" s="247"/>
      <c r="Y39" s="196"/>
      <c r="Z39" s="196"/>
      <c r="AA39" s="196"/>
      <c r="AB39" s="196"/>
      <c r="AC39" s="196"/>
      <c r="AD39" s="196"/>
    </row>
    <row r="40" spans="2:30" ht="19.5" customHeight="1">
      <c r="B40" s="212">
        <v>35</v>
      </c>
      <c r="C40" s="194" t="s">
        <v>111</v>
      </c>
      <c r="D40" s="180">
        <v>5</v>
      </c>
      <c r="E40" s="214" t="s">
        <v>59</v>
      </c>
      <c r="F40" s="210" t="s">
        <v>109</v>
      </c>
      <c r="G40" s="357" t="s">
        <v>76</v>
      </c>
      <c r="H40" s="200" t="str">
        <f>VLOOKUP(E40,MD!$C$6:$K$100,3,FALSE)</f>
        <v>RBVA - FR</v>
      </c>
      <c r="I40" s="200" t="s">
        <v>109</v>
      </c>
      <c r="J40" s="200" t="str">
        <f>VLOOKUP(G40,MD!$C$6:$K$100,3,FALSE)</f>
        <v>ALPS 恒大汽車復牌</v>
      </c>
      <c r="K40" s="358">
        <v>1</v>
      </c>
      <c r="L40" s="183">
        <v>37</v>
      </c>
      <c r="M40" s="183">
        <v>37</v>
      </c>
      <c r="N40" s="183">
        <v>1</v>
      </c>
      <c r="O40" s="184" t="s">
        <v>987</v>
      </c>
      <c r="P40" s="247"/>
      <c r="Q40" s="196"/>
      <c r="R40" s="196"/>
      <c r="S40" s="196"/>
      <c r="T40" s="196"/>
      <c r="U40" s="196"/>
      <c r="V40" s="196"/>
      <c r="W40" s="196"/>
      <c r="X40" s="247"/>
      <c r="Y40" s="196"/>
      <c r="Z40" s="196"/>
      <c r="AA40" s="196"/>
      <c r="AB40" s="196"/>
      <c r="AC40" s="196"/>
      <c r="AD40" s="196"/>
    </row>
    <row r="41" spans="2:30" ht="19.5" customHeight="1">
      <c r="B41" s="213">
        <v>36</v>
      </c>
      <c r="C41" s="187" t="s">
        <v>111</v>
      </c>
      <c r="D41" s="188">
        <v>6</v>
      </c>
      <c r="E41" s="215" t="s">
        <v>51</v>
      </c>
      <c r="F41" s="211" t="s">
        <v>109</v>
      </c>
      <c r="G41" s="211" t="s">
        <v>65</v>
      </c>
      <c r="H41" s="200" t="str">
        <f>VLOOKUP(E41,MD!$C$6:$K$100,3,FALSE)</f>
        <v>Tsunami- KUTINLOK </v>
      </c>
      <c r="I41" s="200" t="s">
        <v>109</v>
      </c>
      <c r="J41" s="200" t="str">
        <f>VLOOKUP(G41,MD!$C$6:$K$100,3,FALSE)</f>
        <v>SCAA-Eugene</v>
      </c>
      <c r="K41" s="358">
        <v>2</v>
      </c>
      <c r="L41" s="183">
        <v>42</v>
      </c>
      <c r="M41" s="183">
        <v>26</v>
      </c>
      <c r="N41" s="183">
        <v>0</v>
      </c>
      <c r="O41" s="184" t="s">
        <v>990</v>
      </c>
      <c r="P41" s="247"/>
      <c r="Q41" s="196"/>
      <c r="R41" s="196"/>
      <c r="S41" s="196"/>
      <c r="T41" s="196"/>
      <c r="U41" s="196"/>
      <c r="V41" s="196"/>
      <c r="W41" s="196"/>
      <c r="X41" s="247"/>
      <c r="Y41" s="196"/>
      <c r="Z41" s="196"/>
      <c r="AA41" s="196"/>
      <c r="AB41" s="196"/>
      <c r="AC41" s="196"/>
      <c r="AD41" s="196"/>
    </row>
    <row r="42" spans="2:30" ht="19.5" customHeight="1">
      <c r="B42" s="212">
        <v>37</v>
      </c>
      <c r="C42" s="179" t="s">
        <v>112</v>
      </c>
      <c r="D42" s="180">
        <v>1</v>
      </c>
      <c r="E42" s="207" t="s">
        <v>63</v>
      </c>
      <c r="F42" s="208" t="s">
        <v>109</v>
      </c>
      <c r="G42" s="208" t="s">
        <v>77</v>
      </c>
      <c r="H42" s="200" t="str">
        <f>VLOOKUP(E42,MD!$C$6:$K$100,3,FALSE)</f>
        <v>Alps-J震</v>
      </c>
      <c r="I42" s="200" t="s">
        <v>109</v>
      </c>
      <c r="J42" s="200" t="str">
        <f>VLOOKUP(G42,MD!$C$6:$K$100,3,FALSE)</f>
        <v>新墟咖啡二隊</v>
      </c>
      <c r="K42" s="358">
        <v>2</v>
      </c>
      <c r="L42" s="183">
        <v>42</v>
      </c>
      <c r="M42" s="183">
        <v>11</v>
      </c>
      <c r="N42" s="183">
        <v>0</v>
      </c>
      <c r="O42" s="184" t="s">
        <v>972</v>
      </c>
      <c r="P42" s="160" t="s">
        <v>112</v>
      </c>
      <c r="Q42" s="160" t="s">
        <v>105</v>
      </c>
      <c r="R42" s="184" t="s">
        <v>35</v>
      </c>
      <c r="S42" s="184" t="s">
        <v>106</v>
      </c>
      <c r="T42" s="184" t="s">
        <v>190</v>
      </c>
      <c r="U42" s="184" t="s">
        <v>107</v>
      </c>
      <c r="V42" s="184" t="s">
        <v>41</v>
      </c>
      <c r="W42" s="184"/>
      <c r="X42" s="160" t="s">
        <v>113</v>
      </c>
      <c r="Y42" s="160" t="s">
        <v>105</v>
      </c>
      <c r="Z42" s="184" t="s">
        <v>35</v>
      </c>
      <c r="AA42" s="184" t="s">
        <v>106</v>
      </c>
      <c r="AB42" s="184" t="s">
        <v>190</v>
      </c>
      <c r="AC42" s="184" t="s">
        <v>107</v>
      </c>
      <c r="AD42" s="184" t="s">
        <v>41</v>
      </c>
    </row>
    <row r="43" spans="2:30" ht="19.5" customHeight="1">
      <c r="B43" s="213">
        <v>38</v>
      </c>
      <c r="C43" s="179" t="s">
        <v>112</v>
      </c>
      <c r="D43" s="180">
        <v>2</v>
      </c>
      <c r="E43" s="214" t="s">
        <v>66</v>
      </c>
      <c r="F43" s="210" t="s">
        <v>109</v>
      </c>
      <c r="G43" s="357" t="s">
        <v>60</v>
      </c>
      <c r="H43" s="200" t="str">
        <f>VLOOKUP(E43,MD!$C$6:$K$100,3,FALSE)</f>
        <v>APLS-有老有嫩</v>
      </c>
      <c r="I43" s="200" t="s">
        <v>109</v>
      </c>
      <c r="J43" s="200" t="str">
        <f>VLOOKUP(G43,MD!$C$6:$K$100,3,FALSE)</f>
        <v>石灘頂唔緊</v>
      </c>
      <c r="K43" s="358">
        <v>1</v>
      </c>
      <c r="L43" s="183">
        <v>41</v>
      </c>
      <c r="M43" s="183">
        <v>40</v>
      </c>
      <c r="N43" s="183">
        <v>1</v>
      </c>
      <c r="O43" s="184" t="s">
        <v>967</v>
      </c>
      <c r="Q43" s="185">
        <v>1</v>
      </c>
      <c r="R43" s="186" t="str">
        <f>H42</f>
        <v>Alps-J震</v>
      </c>
      <c r="S43" s="186">
        <v>2</v>
      </c>
      <c r="T43" s="186">
        <v>1</v>
      </c>
      <c r="U43" s="186">
        <v>0</v>
      </c>
      <c r="V43" s="186">
        <f>S43*3+T43*1+U43*0</f>
        <v>7</v>
      </c>
      <c r="W43" s="427"/>
      <c r="Y43" s="185">
        <v>1</v>
      </c>
      <c r="Z43" s="186" t="str">
        <f>H49</f>
        <v>年輕力壯</v>
      </c>
      <c r="AA43" s="186">
        <v>3</v>
      </c>
      <c r="AB43" s="186">
        <v>0</v>
      </c>
      <c r="AC43" s="186">
        <v>0</v>
      </c>
      <c r="AD43" s="186">
        <f>AA43*3+AB43*1+AC43*0</f>
        <v>9</v>
      </c>
    </row>
    <row r="44" spans="2:30" ht="19.5" customHeight="1">
      <c r="B44" s="213">
        <v>39</v>
      </c>
      <c r="C44" s="194" t="s">
        <v>112</v>
      </c>
      <c r="D44" s="195">
        <v>3</v>
      </c>
      <c r="E44" s="210" t="s">
        <v>63</v>
      </c>
      <c r="F44" s="210" t="s">
        <v>109</v>
      </c>
      <c r="G44" s="210" t="s">
        <v>60</v>
      </c>
      <c r="H44" s="200" t="str">
        <f>VLOOKUP(E44,MD!$C$6:$K$100,3,FALSE)</f>
        <v>Alps-J震</v>
      </c>
      <c r="I44" s="200" t="s">
        <v>109</v>
      </c>
      <c r="J44" s="200" t="str">
        <f>VLOOKUP(G44,MD!$C$6:$K$100,3,FALSE)</f>
        <v>石灘頂唔緊</v>
      </c>
      <c r="K44" s="358">
        <v>1</v>
      </c>
      <c r="L44" s="183">
        <v>42</v>
      </c>
      <c r="M44" s="183">
        <v>35</v>
      </c>
      <c r="N44" s="183">
        <v>1</v>
      </c>
      <c r="O44" s="184" t="s">
        <v>981</v>
      </c>
      <c r="Q44" s="185">
        <v>2</v>
      </c>
      <c r="R44" s="186" t="str">
        <f>J43</f>
        <v>石灘頂唔緊</v>
      </c>
      <c r="S44" s="186">
        <v>1</v>
      </c>
      <c r="T44" s="186">
        <v>2</v>
      </c>
      <c r="U44" s="186">
        <v>0</v>
      </c>
      <c r="V44" s="186">
        <f>S44*3+T44*1+U44*0</f>
        <v>5</v>
      </c>
      <c r="W44" s="427"/>
      <c r="Y44" s="185">
        <v>2</v>
      </c>
      <c r="Z44" s="186" t="str">
        <f>J49</f>
        <v>LM</v>
      </c>
      <c r="AA44" s="186">
        <v>1</v>
      </c>
      <c r="AB44" s="186">
        <v>0</v>
      </c>
      <c r="AC44" s="186">
        <v>2</v>
      </c>
      <c r="AD44" s="186">
        <f>AA44*3+AB44*1+AC44*0</f>
        <v>3</v>
      </c>
    </row>
    <row r="45" spans="2:30" ht="19.5" customHeight="1">
      <c r="B45" s="213">
        <v>40</v>
      </c>
      <c r="C45" s="179" t="s">
        <v>112</v>
      </c>
      <c r="D45" s="180">
        <v>4</v>
      </c>
      <c r="E45" s="214" t="s">
        <v>66</v>
      </c>
      <c r="F45" s="210" t="s">
        <v>109</v>
      </c>
      <c r="G45" s="357" t="s">
        <v>77</v>
      </c>
      <c r="H45" s="200" t="str">
        <f>VLOOKUP(E45,MD!$C$6:$K$100,3,FALSE)</f>
        <v>APLS-有老有嫩</v>
      </c>
      <c r="I45" s="200" t="s">
        <v>109</v>
      </c>
      <c r="J45" s="200" t="str">
        <f>VLOOKUP(G45,MD!$C$6:$K$100,3,FALSE)</f>
        <v>新墟咖啡二隊</v>
      </c>
      <c r="K45" s="358">
        <v>2</v>
      </c>
      <c r="L45" s="183">
        <v>42</v>
      </c>
      <c r="M45" s="183">
        <v>10</v>
      </c>
      <c r="N45" s="183">
        <v>0</v>
      </c>
      <c r="O45" s="184" t="s">
        <v>980</v>
      </c>
      <c r="Q45" s="185">
        <v>3</v>
      </c>
      <c r="R45" s="191" t="str">
        <f>H43</f>
        <v>APLS-有老有嫩</v>
      </c>
      <c r="S45" s="186">
        <v>1</v>
      </c>
      <c r="T45" s="186">
        <v>1</v>
      </c>
      <c r="U45" s="186">
        <v>1</v>
      </c>
      <c r="V45" s="186">
        <f>S45*3+T45*1+U45*0</f>
        <v>4</v>
      </c>
      <c r="W45" s="427"/>
      <c r="Y45" s="185">
        <v>3</v>
      </c>
      <c r="Z45" s="186" t="str">
        <f>H48</f>
        <v>Alps-HZ</v>
      </c>
      <c r="AA45" s="186">
        <v>1</v>
      </c>
      <c r="AB45" s="186">
        <v>0</v>
      </c>
      <c r="AC45" s="186">
        <v>2</v>
      </c>
      <c r="AD45" s="186">
        <f>AA45*3+AB45*1+AC45*0</f>
        <v>3</v>
      </c>
    </row>
    <row r="46" spans="2:30" ht="19.5" customHeight="1">
      <c r="B46" s="212">
        <v>41</v>
      </c>
      <c r="C46" s="179" t="s">
        <v>112</v>
      </c>
      <c r="D46" s="180">
        <v>5</v>
      </c>
      <c r="E46" s="214" t="s">
        <v>60</v>
      </c>
      <c r="F46" s="210" t="s">
        <v>109</v>
      </c>
      <c r="G46" s="357" t="s">
        <v>77</v>
      </c>
      <c r="H46" s="200" t="str">
        <f>VLOOKUP(E46,MD!$C$6:$K$100,3,FALSE)</f>
        <v>石灘頂唔緊</v>
      </c>
      <c r="I46" s="200" t="s">
        <v>109</v>
      </c>
      <c r="J46" s="200" t="str">
        <f>VLOOKUP(G46,MD!$C$6:$K$100,3,FALSE)</f>
        <v>新墟咖啡二隊</v>
      </c>
      <c r="K46" s="358">
        <v>2</v>
      </c>
      <c r="L46" s="183">
        <v>42</v>
      </c>
      <c r="M46" s="183">
        <v>0</v>
      </c>
      <c r="N46" s="183">
        <v>0</v>
      </c>
      <c r="O46" s="426" t="s">
        <v>989</v>
      </c>
      <c r="Q46" s="185">
        <v>4</v>
      </c>
      <c r="R46" s="216" t="str">
        <f>J42</f>
        <v>新墟咖啡二隊</v>
      </c>
      <c r="S46" s="186">
        <v>0</v>
      </c>
      <c r="T46" s="186">
        <v>0</v>
      </c>
      <c r="U46" s="186">
        <v>3</v>
      </c>
      <c r="V46" s="186">
        <f>S46*3+T46*1+U46*0</f>
        <v>0</v>
      </c>
      <c r="W46" s="427"/>
      <c r="Y46" s="185">
        <v>4</v>
      </c>
      <c r="Z46" s="186" t="str">
        <f>J51</f>
        <v>葵青HeiKuen</v>
      </c>
      <c r="AA46" s="186">
        <v>0</v>
      </c>
      <c r="AB46" s="186">
        <v>0</v>
      </c>
      <c r="AC46" s="186">
        <v>3</v>
      </c>
      <c r="AD46" s="186">
        <f>AA46*3+AB46*1+AC46*0</f>
        <v>0</v>
      </c>
    </row>
    <row r="47" spans="2:30" ht="19.5" customHeight="1">
      <c r="B47" s="213">
        <v>42</v>
      </c>
      <c r="C47" s="187" t="s">
        <v>112</v>
      </c>
      <c r="D47" s="188">
        <v>6</v>
      </c>
      <c r="E47" s="215" t="s">
        <v>63</v>
      </c>
      <c r="F47" s="211" t="s">
        <v>109</v>
      </c>
      <c r="G47" s="211" t="s">
        <v>66</v>
      </c>
      <c r="H47" s="200" t="str">
        <f>VLOOKUP(E47,MD!$C$6:$K$100,3,FALSE)</f>
        <v>Alps-J震</v>
      </c>
      <c r="I47" s="200" t="s">
        <v>109</v>
      </c>
      <c r="J47" s="200" t="str">
        <f>VLOOKUP(G47,MD!$C$6:$K$100,3,FALSE)</f>
        <v>APLS-有老有嫩</v>
      </c>
      <c r="K47" s="358">
        <v>2</v>
      </c>
      <c r="L47" s="183">
        <v>42</v>
      </c>
      <c r="M47" s="183">
        <v>35</v>
      </c>
      <c r="N47" s="183">
        <v>0</v>
      </c>
      <c r="O47" s="184" t="s">
        <v>995</v>
      </c>
      <c r="P47" s="247"/>
      <c r="Q47" s="196"/>
      <c r="R47" s="196"/>
      <c r="S47" s="196"/>
      <c r="T47" s="196"/>
      <c r="U47" s="196"/>
      <c r="V47" s="196"/>
      <c r="W47" s="196"/>
      <c r="X47" s="247"/>
      <c r="Y47" s="196"/>
      <c r="Z47" s="196"/>
      <c r="AA47" s="196"/>
      <c r="AB47" s="196"/>
      <c r="AC47" s="196"/>
      <c r="AD47" s="196"/>
    </row>
    <row r="48" spans="2:30" ht="19.5" customHeight="1">
      <c r="B48" s="212">
        <v>43</v>
      </c>
      <c r="C48" s="179" t="s">
        <v>113</v>
      </c>
      <c r="D48" s="180">
        <v>1</v>
      </c>
      <c r="E48" s="214" t="s">
        <v>64</v>
      </c>
      <c r="F48" s="210" t="s">
        <v>109</v>
      </c>
      <c r="G48" s="357" t="s">
        <v>62</v>
      </c>
      <c r="H48" s="200" t="str">
        <f>VLOOKUP(E48,MD!$C$6:$K$100,3,FALSE)</f>
        <v>Alps-HZ</v>
      </c>
      <c r="I48" s="200" t="s">
        <v>109</v>
      </c>
      <c r="J48" s="200" t="str">
        <f>VLOOKUP(G48,MD!$C$6:$K$100,3,FALSE)</f>
        <v>葵青HeiKuen</v>
      </c>
      <c r="K48" s="358">
        <v>2</v>
      </c>
      <c r="L48" s="183">
        <v>42</v>
      </c>
      <c r="M48" s="183">
        <v>0</v>
      </c>
      <c r="N48" s="183">
        <v>0</v>
      </c>
      <c r="O48" s="413" t="s">
        <v>937</v>
      </c>
      <c r="P48" s="247"/>
      <c r="Q48" s="196"/>
      <c r="R48" s="196"/>
      <c r="S48" s="196"/>
      <c r="T48" s="196"/>
      <c r="U48" s="196"/>
      <c r="V48" s="196"/>
      <c r="W48" s="196"/>
      <c r="X48" s="247"/>
      <c r="Y48" s="196"/>
      <c r="Z48" s="196"/>
      <c r="AA48" s="196"/>
      <c r="AB48" s="196"/>
      <c r="AC48" s="196"/>
      <c r="AD48" s="196"/>
    </row>
    <row r="49" spans="2:30" ht="19.5" customHeight="1">
      <c r="B49" s="213">
        <v>44</v>
      </c>
      <c r="C49" s="179" t="s">
        <v>113</v>
      </c>
      <c r="D49" s="180">
        <v>2</v>
      </c>
      <c r="E49" s="214" t="s">
        <v>52</v>
      </c>
      <c r="F49" s="210" t="s">
        <v>109</v>
      </c>
      <c r="G49" s="357" t="s">
        <v>61</v>
      </c>
      <c r="H49" s="200" t="str">
        <f>VLOOKUP(E49,MD!$C$6:$K$100,3,FALSE)</f>
        <v>年輕力壯</v>
      </c>
      <c r="I49" s="200" t="s">
        <v>109</v>
      </c>
      <c r="J49" s="200" t="str">
        <f>VLOOKUP(G49,MD!$C$6:$K$100,3,FALSE)</f>
        <v>LM</v>
      </c>
      <c r="K49" s="358">
        <v>2</v>
      </c>
      <c r="L49" s="183">
        <v>42</v>
      </c>
      <c r="M49" s="183">
        <v>0</v>
      </c>
      <c r="N49" s="183">
        <v>0</v>
      </c>
      <c r="O49" s="184" t="s">
        <v>931</v>
      </c>
      <c r="P49" s="247"/>
      <c r="Q49" s="196"/>
      <c r="R49" s="196"/>
      <c r="S49" s="196"/>
      <c r="T49" s="196"/>
      <c r="U49" s="196"/>
      <c r="V49" s="196"/>
      <c r="W49" s="196"/>
      <c r="X49" s="247"/>
      <c r="Y49" s="196"/>
      <c r="Z49" s="196"/>
      <c r="AA49" s="196"/>
      <c r="AB49" s="196"/>
      <c r="AC49" s="196"/>
      <c r="AD49" s="196"/>
    </row>
    <row r="50" spans="2:30" ht="19.5" customHeight="1">
      <c r="B50" s="213">
        <v>45</v>
      </c>
      <c r="C50" s="194" t="s">
        <v>113</v>
      </c>
      <c r="D50" s="195">
        <v>3</v>
      </c>
      <c r="E50" s="210" t="s">
        <v>64</v>
      </c>
      <c r="F50" s="210" t="s">
        <v>109</v>
      </c>
      <c r="G50" s="210" t="s">
        <v>61</v>
      </c>
      <c r="H50" s="200" t="str">
        <f>VLOOKUP(E50,MD!$C$6:$K$100,3,FALSE)</f>
        <v>Alps-HZ</v>
      </c>
      <c r="I50" s="200" t="s">
        <v>109</v>
      </c>
      <c r="J50" s="200" t="str">
        <f>VLOOKUP(G50,MD!$C$6:$K$100,3,FALSE)</f>
        <v>LM</v>
      </c>
      <c r="K50" s="358">
        <v>0</v>
      </c>
      <c r="L50" s="183">
        <v>0</v>
      </c>
      <c r="M50" s="183">
        <v>42</v>
      </c>
      <c r="N50" s="183">
        <v>2</v>
      </c>
      <c r="O50" s="184" t="s">
        <v>1008</v>
      </c>
      <c r="P50" s="247"/>
      <c r="Q50" s="196"/>
      <c r="R50" s="196"/>
      <c r="S50" s="196"/>
      <c r="T50" s="196"/>
      <c r="U50" s="196"/>
      <c r="V50" s="196"/>
      <c r="W50" s="196"/>
      <c r="X50" s="247"/>
      <c r="Y50" s="196"/>
      <c r="Z50" s="196"/>
      <c r="AA50" s="196"/>
      <c r="AB50" s="196"/>
      <c r="AC50" s="196"/>
      <c r="AD50" s="196"/>
    </row>
    <row r="51" spans="2:30" ht="19.5" customHeight="1">
      <c r="B51" s="213">
        <v>46</v>
      </c>
      <c r="C51" s="179" t="s">
        <v>113</v>
      </c>
      <c r="D51" s="180">
        <v>4</v>
      </c>
      <c r="E51" s="214" t="s">
        <v>52</v>
      </c>
      <c r="F51" s="210" t="s">
        <v>109</v>
      </c>
      <c r="G51" s="357" t="s">
        <v>62</v>
      </c>
      <c r="H51" s="200" t="str">
        <f>VLOOKUP(E51,MD!$C$6:$K$100,3,FALSE)</f>
        <v>年輕力壯</v>
      </c>
      <c r="I51" s="200" t="s">
        <v>109</v>
      </c>
      <c r="J51" s="200" t="str">
        <f>VLOOKUP(G51,MD!$C$6:$K$100,3,FALSE)</f>
        <v>葵青HeiKuen</v>
      </c>
      <c r="K51" s="358">
        <v>2</v>
      </c>
      <c r="L51" s="183">
        <v>42</v>
      </c>
      <c r="M51" s="183">
        <v>19</v>
      </c>
      <c r="N51" s="183">
        <v>0</v>
      </c>
      <c r="O51" s="184" t="s">
        <v>1007</v>
      </c>
      <c r="P51" s="247"/>
      <c r="Q51" s="196"/>
      <c r="R51" s="196"/>
      <c r="S51" s="196"/>
      <c r="T51" s="196"/>
      <c r="U51" s="196"/>
      <c r="V51" s="196"/>
      <c r="W51" s="196"/>
      <c r="X51" s="247"/>
      <c r="Y51" s="196"/>
      <c r="Z51" s="196"/>
      <c r="AA51" s="196"/>
      <c r="AB51" s="196"/>
      <c r="AC51" s="196"/>
      <c r="AD51" s="196"/>
    </row>
    <row r="52" spans="2:30" ht="19.5" customHeight="1">
      <c r="B52" s="212">
        <v>47</v>
      </c>
      <c r="C52" s="179" t="s">
        <v>113</v>
      </c>
      <c r="D52" s="180">
        <v>5</v>
      </c>
      <c r="E52" s="214" t="s">
        <v>61</v>
      </c>
      <c r="F52" s="210" t="s">
        <v>109</v>
      </c>
      <c r="G52" s="357" t="s">
        <v>62</v>
      </c>
      <c r="H52" s="200" t="str">
        <f>VLOOKUP(E52,MD!$C$6:$K$100,3,FALSE)</f>
        <v>LM</v>
      </c>
      <c r="I52" s="200" t="s">
        <v>109</v>
      </c>
      <c r="J52" s="200" t="str">
        <f>VLOOKUP(G52,MD!$C$6:$K$100,3,FALSE)</f>
        <v>葵青HeiKuen</v>
      </c>
      <c r="K52" s="407" t="s">
        <v>918</v>
      </c>
      <c r="L52" s="407" t="s">
        <v>918</v>
      </c>
      <c r="M52" s="407" t="s">
        <v>918</v>
      </c>
      <c r="N52" s="407" t="s">
        <v>918</v>
      </c>
      <c r="O52" s="161" t="s">
        <v>919</v>
      </c>
      <c r="P52" s="247"/>
      <c r="Q52" s="196"/>
      <c r="R52" s="196"/>
      <c r="S52" s="196"/>
      <c r="T52" s="196"/>
      <c r="U52" s="196"/>
      <c r="V52" s="196"/>
      <c r="W52" s="196"/>
      <c r="X52" s="247"/>
      <c r="Y52" s="196"/>
      <c r="Z52" s="196"/>
      <c r="AA52" s="196"/>
      <c r="AB52" s="196"/>
      <c r="AC52" s="196"/>
      <c r="AD52" s="196"/>
    </row>
    <row r="53" spans="2:30" ht="19.5" customHeight="1">
      <c r="B53" s="213">
        <v>48</v>
      </c>
      <c r="C53" s="398" t="s">
        <v>113</v>
      </c>
      <c r="D53" s="188">
        <v>6</v>
      </c>
      <c r="E53" s="215" t="s">
        <v>64</v>
      </c>
      <c r="F53" s="211" t="s">
        <v>109</v>
      </c>
      <c r="G53" s="211" t="s">
        <v>52</v>
      </c>
      <c r="H53" s="200" t="str">
        <f>VLOOKUP(E53,MD!$C$6:$K$100,3,FALSE)</f>
        <v>Alps-HZ</v>
      </c>
      <c r="I53" s="200" t="s">
        <v>109</v>
      </c>
      <c r="J53" s="200" t="str">
        <f>VLOOKUP(G53,MD!$C$6:$K$100,3,FALSE)</f>
        <v>年輕力壯</v>
      </c>
      <c r="K53" s="358">
        <v>0</v>
      </c>
      <c r="L53" s="183">
        <v>0</v>
      </c>
      <c r="M53" s="183">
        <v>42</v>
      </c>
      <c r="N53" s="183">
        <v>2</v>
      </c>
      <c r="O53" s="184" t="s">
        <v>1008</v>
      </c>
      <c r="P53" s="247"/>
      <c r="Q53" s="196"/>
      <c r="R53" s="196"/>
      <c r="S53" s="196"/>
      <c r="T53" s="196"/>
      <c r="U53" s="196"/>
      <c r="V53" s="196"/>
      <c r="W53" s="196"/>
      <c r="X53" s="247"/>
      <c r="Y53" s="196"/>
      <c r="Z53" s="196"/>
      <c r="AA53" s="196"/>
      <c r="AB53" s="196"/>
      <c r="AC53" s="196"/>
      <c r="AD53" s="196"/>
    </row>
    <row r="54" spans="2:30" ht="16.5" hidden="1" thickBot="1">
      <c r="B54" s="217"/>
      <c r="C54" s="399"/>
      <c r="D54" s="399"/>
      <c r="E54" s="217"/>
      <c r="F54" s="217"/>
      <c r="G54" s="217"/>
      <c r="H54" s="172" t="e">
        <f>VLOOKUP(E54,#REF!,3,FALSE)</f>
        <v>#REF!</v>
      </c>
      <c r="J54" s="172">
        <f>VLOOKUP(G54,MD!$C$6:$K$100,3,FALSE)</f>
        <v>0</v>
      </c>
      <c r="P54" s="247"/>
      <c r="Q54" s="196"/>
      <c r="R54" s="196"/>
      <c r="S54" s="196"/>
      <c r="T54" s="196"/>
      <c r="U54" s="196"/>
      <c r="V54" s="196"/>
      <c r="W54" s="196"/>
      <c r="X54" s="247"/>
      <c r="Y54" s="196"/>
      <c r="Z54" s="196"/>
      <c r="AA54" s="196"/>
      <c r="AB54" s="196"/>
      <c r="AC54" s="196"/>
      <c r="AD54" s="196"/>
    </row>
    <row r="55" spans="16:30" ht="15.75">
      <c r="P55" s="247"/>
      <c r="Q55" s="196"/>
      <c r="R55" s="196"/>
      <c r="S55" s="196"/>
      <c r="T55" s="196"/>
      <c r="U55" s="196"/>
      <c r="V55" s="196"/>
      <c r="W55" s="196"/>
      <c r="X55" s="247"/>
      <c r="Y55" s="196"/>
      <c r="Z55" s="196"/>
      <c r="AA55" s="196"/>
      <c r="AB55" s="196"/>
      <c r="AC55" s="196"/>
      <c r="AD55" s="196"/>
    </row>
  </sheetData>
  <sheetProtection selectLockedCells="1" selectUnlockedCells="1"/>
  <mergeCells count="4">
    <mergeCell ref="C5:D5"/>
    <mergeCell ref="C4:D4"/>
    <mergeCell ref="E5:G5"/>
    <mergeCell ref="E4:G4"/>
  </mergeCells>
  <printOptions horizontalCentered="1" verticalCentered="1"/>
  <pageMargins left="0" right="0" top="0" bottom="0" header="0.5118055555555555" footer="0.5118055555555555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35"/>
  <sheetViews>
    <sheetView zoomScale="70" zoomScaleNormal="70" zoomScalePageLayoutView="0" workbookViewId="0" topLeftCell="A1">
      <selection activeCell="A1" sqref="A1"/>
    </sheetView>
  </sheetViews>
  <sheetFormatPr defaultColWidth="7.69921875" defaultRowHeight="15"/>
  <cols>
    <col min="1" max="1" width="8.796875" style="322" customWidth="1"/>
    <col min="2" max="2" width="9" style="322" customWidth="1"/>
    <col min="3" max="3" width="9" style="322" hidden="1" customWidth="1"/>
    <col min="4" max="4" width="9" style="322" customWidth="1"/>
    <col min="5" max="5" width="26.09765625" style="151" customWidth="1"/>
    <col min="6" max="6" width="17.59765625" style="151" customWidth="1"/>
    <col min="7" max="7" width="11.796875" style="151" customWidth="1"/>
    <col min="8" max="8" width="7.296875" style="151" customWidth="1"/>
    <col min="9" max="9" width="17.59765625" style="151" customWidth="1"/>
    <col min="10" max="10" width="11.796875" style="151" customWidth="1"/>
    <col min="11" max="11" width="7.296875" style="151" customWidth="1"/>
    <col min="12" max="12" width="13.69921875" style="151" customWidth="1"/>
    <col min="13" max="13" width="17.296875" style="322" customWidth="1"/>
    <col min="14" max="14" width="20.59765625" style="25" customWidth="1"/>
    <col min="15" max="15" width="20.796875" style="322" customWidth="1"/>
    <col min="16" max="17" width="10.796875" style="151" hidden="1" customWidth="1"/>
    <col min="18" max="20" width="0" style="322" hidden="1" customWidth="1"/>
    <col min="21" max="21" width="15.796875" style="322" hidden="1" customWidth="1"/>
    <col min="22" max="16384" width="7.69921875" style="322" customWidth="1"/>
  </cols>
  <sheetData>
    <row r="1" spans="2:13" ht="21" customHeight="1">
      <c r="B1" s="156" t="s">
        <v>322</v>
      </c>
      <c r="C1" s="157"/>
      <c r="D1" s="157"/>
      <c r="E1" s="25"/>
      <c r="F1" s="157"/>
      <c r="G1" s="157"/>
      <c r="H1" s="157"/>
      <c r="I1" s="157"/>
      <c r="J1" s="157"/>
      <c r="K1" s="157"/>
      <c r="L1" s="157"/>
      <c r="M1" s="321"/>
    </row>
    <row r="2" spans="2:13" ht="21" customHeight="1">
      <c r="B2" s="321" t="s">
        <v>33</v>
      </c>
      <c r="C2" s="321"/>
      <c r="D2" s="321"/>
      <c r="E2" s="157"/>
      <c r="F2" s="157"/>
      <c r="G2" s="157"/>
      <c r="H2" s="157"/>
      <c r="I2" s="157"/>
      <c r="J2" s="157"/>
      <c r="K2" s="25"/>
      <c r="L2" s="25"/>
      <c r="M2" s="321"/>
    </row>
    <row r="3" spans="2:15" ht="21" customHeight="1">
      <c r="B3" s="323" t="s">
        <v>323</v>
      </c>
      <c r="C3" s="324"/>
      <c r="D3" s="324"/>
      <c r="E3" s="25"/>
      <c r="F3" s="25"/>
      <c r="G3" s="25"/>
      <c r="H3" s="25"/>
      <c r="I3" s="25"/>
      <c r="J3" s="25"/>
      <c r="K3" s="25"/>
      <c r="L3" s="25"/>
      <c r="M3" s="360"/>
      <c r="N3" s="143"/>
      <c r="O3" s="325"/>
    </row>
    <row r="4" spans="2:15" ht="21" customHeight="1">
      <c r="B4" s="43" t="s">
        <v>324</v>
      </c>
      <c r="C4" s="23" t="s">
        <v>34</v>
      </c>
      <c r="D4" s="44" t="s">
        <v>35</v>
      </c>
      <c r="E4" s="144" t="s">
        <v>36</v>
      </c>
      <c r="F4" s="45"/>
      <c r="G4" s="46"/>
      <c r="H4" s="47" t="s">
        <v>37</v>
      </c>
      <c r="I4" s="45"/>
      <c r="J4" s="46"/>
      <c r="K4" s="47" t="s">
        <v>37</v>
      </c>
      <c r="L4" s="359" t="s">
        <v>325</v>
      </c>
      <c r="M4" s="361" t="s">
        <v>38</v>
      </c>
      <c r="N4" s="138"/>
      <c r="O4" s="141"/>
    </row>
    <row r="5" spans="2:19" ht="21" customHeight="1" thickBot="1">
      <c r="B5" s="48" t="s">
        <v>39</v>
      </c>
      <c r="C5" s="144" t="s">
        <v>326</v>
      </c>
      <c r="D5" s="49" t="s">
        <v>40</v>
      </c>
      <c r="E5" s="50" t="s">
        <v>327</v>
      </c>
      <c r="F5" s="51" t="s">
        <v>328</v>
      </c>
      <c r="G5" s="51" t="s">
        <v>329</v>
      </c>
      <c r="H5" s="52" t="s">
        <v>41</v>
      </c>
      <c r="I5" s="51" t="s">
        <v>330</v>
      </c>
      <c r="J5" s="51" t="s">
        <v>329</v>
      </c>
      <c r="K5" s="52" t="s">
        <v>41</v>
      </c>
      <c r="L5" s="49" t="s">
        <v>41</v>
      </c>
      <c r="M5" s="362" t="s">
        <v>326</v>
      </c>
      <c r="N5" s="138"/>
      <c r="O5" s="146" t="s">
        <v>331</v>
      </c>
      <c r="P5" s="25" t="s">
        <v>332</v>
      </c>
      <c r="Q5" s="25" t="s">
        <v>333</v>
      </c>
      <c r="R5" s="321"/>
      <c r="S5" s="321"/>
    </row>
    <row r="6" spans="2:21" ht="19.5" customHeight="1">
      <c r="B6" s="255">
        <v>1</v>
      </c>
      <c r="C6" s="141" t="str">
        <f>M6</f>
        <v>A1</v>
      </c>
      <c r="D6" s="141">
        <v>1</v>
      </c>
      <c r="E6" s="363" t="s">
        <v>474</v>
      </c>
      <c r="F6" s="363" t="s">
        <v>484</v>
      </c>
      <c r="G6" s="136" t="s">
        <v>589</v>
      </c>
      <c r="H6" s="136">
        <v>68.25</v>
      </c>
      <c r="I6" s="363" t="s">
        <v>497</v>
      </c>
      <c r="J6" s="136" t="s">
        <v>614</v>
      </c>
      <c r="K6" s="136">
        <v>68.25</v>
      </c>
      <c r="L6" s="132">
        <f aca="true" t="shared" si="0" ref="L6:L35">H6+K6</f>
        <v>136.5</v>
      </c>
      <c r="M6" s="155" t="s">
        <v>641</v>
      </c>
      <c r="N6" s="154"/>
      <c r="O6" s="141"/>
      <c r="Q6" s="151">
        <f aca="true" t="shared" si="1" ref="Q6:Q35">P6/2</f>
        <v>0</v>
      </c>
      <c r="S6" s="327" t="s">
        <v>91</v>
      </c>
      <c r="T6" s="328" t="s">
        <v>92</v>
      </c>
      <c r="U6" s="329"/>
    </row>
    <row r="7" spans="2:21" ht="19.5" customHeight="1">
      <c r="B7" s="255">
        <v>2</v>
      </c>
      <c r="C7" s="141" t="str">
        <f aca="true" t="shared" si="2" ref="C7:C35">M7</f>
        <v>B1</v>
      </c>
      <c r="D7" s="141">
        <v>2</v>
      </c>
      <c r="E7" s="363" t="s">
        <v>481</v>
      </c>
      <c r="F7" s="363" t="s">
        <v>492</v>
      </c>
      <c r="G7" s="136" t="s">
        <v>590</v>
      </c>
      <c r="H7" s="136">
        <v>66.75</v>
      </c>
      <c r="I7" s="363" t="s">
        <v>505</v>
      </c>
      <c r="J7" s="136" t="s">
        <v>615</v>
      </c>
      <c r="K7" s="136">
        <v>66.75</v>
      </c>
      <c r="L7" s="16">
        <f t="shared" si="0"/>
        <v>133.5</v>
      </c>
      <c r="M7" s="140" t="s">
        <v>642</v>
      </c>
      <c r="N7" s="154"/>
      <c r="O7" s="141"/>
      <c r="Q7" s="151">
        <f t="shared" si="1"/>
        <v>0</v>
      </c>
      <c r="S7" s="330" t="s">
        <v>93</v>
      </c>
      <c r="T7" s="322" t="s">
        <v>94</v>
      </c>
      <c r="U7" s="331"/>
    </row>
    <row r="8" spans="2:21" ht="19.5" customHeight="1">
      <c r="B8" s="255">
        <v>3</v>
      </c>
      <c r="C8" s="141" t="str">
        <f t="shared" si="2"/>
        <v>C1</v>
      </c>
      <c r="D8" s="141">
        <v>3</v>
      </c>
      <c r="E8" s="363" t="s">
        <v>852</v>
      </c>
      <c r="F8" s="363" t="s">
        <v>489</v>
      </c>
      <c r="G8" s="136" t="s">
        <v>591</v>
      </c>
      <c r="H8" s="136">
        <v>51</v>
      </c>
      <c r="I8" s="363" t="s">
        <v>853</v>
      </c>
      <c r="J8" s="136" t="s">
        <v>616</v>
      </c>
      <c r="K8" s="136">
        <v>54.75</v>
      </c>
      <c r="L8" s="16">
        <f t="shared" si="0"/>
        <v>105.75</v>
      </c>
      <c r="M8" s="155" t="s">
        <v>690</v>
      </c>
      <c r="N8" s="154"/>
      <c r="O8" s="141"/>
      <c r="Q8" s="151">
        <f t="shared" si="1"/>
        <v>0</v>
      </c>
      <c r="S8" s="330" t="s">
        <v>95</v>
      </c>
      <c r="T8" s="322" t="s">
        <v>96</v>
      </c>
      <c r="U8" s="331"/>
    </row>
    <row r="9" spans="2:21" ht="19.5" customHeight="1">
      <c r="B9" s="255">
        <v>4</v>
      </c>
      <c r="C9" s="141" t="str">
        <f t="shared" si="2"/>
        <v>D1</v>
      </c>
      <c r="D9" s="141">
        <v>4</v>
      </c>
      <c r="E9" s="363" t="s">
        <v>930</v>
      </c>
      <c r="F9" s="363" t="s">
        <v>859</v>
      </c>
      <c r="G9" s="136" t="s">
        <v>592</v>
      </c>
      <c r="H9" s="136">
        <v>50.25</v>
      </c>
      <c r="I9" s="363" t="s">
        <v>860</v>
      </c>
      <c r="J9" s="136" t="s">
        <v>617</v>
      </c>
      <c r="K9" s="136">
        <v>50.25</v>
      </c>
      <c r="L9" s="132">
        <f t="shared" si="0"/>
        <v>100.5</v>
      </c>
      <c r="M9" s="140" t="s">
        <v>691</v>
      </c>
      <c r="N9" s="154"/>
      <c r="O9" s="141"/>
      <c r="Q9" s="151">
        <f t="shared" si="1"/>
        <v>0</v>
      </c>
      <c r="S9" s="330" t="s">
        <v>97</v>
      </c>
      <c r="T9" s="322" t="s">
        <v>98</v>
      </c>
      <c r="U9" s="331"/>
    </row>
    <row r="10" spans="2:21" ht="19.5" customHeight="1">
      <c r="B10" s="255">
        <v>5</v>
      </c>
      <c r="C10" s="141" t="str">
        <f t="shared" si="2"/>
        <v>E1</v>
      </c>
      <c r="D10" s="141">
        <v>5</v>
      </c>
      <c r="E10" s="363" t="s">
        <v>866</v>
      </c>
      <c r="F10" s="363" t="s">
        <v>867</v>
      </c>
      <c r="G10" s="136" t="s">
        <v>593</v>
      </c>
      <c r="H10" s="136">
        <v>45.75</v>
      </c>
      <c r="I10" s="363" t="s">
        <v>868</v>
      </c>
      <c r="J10" s="136" t="s">
        <v>618</v>
      </c>
      <c r="K10" s="136">
        <v>45.75</v>
      </c>
      <c r="L10" s="132">
        <f t="shared" si="0"/>
        <v>91.5</v>
      </c>
      <c r="M10" s="155" t="s">
        <v>692</v>
      </c>
      <c r="N10" s="154"/>
      <c r="O10" s="141"/>
      <c r="Q10" s="151">
        <f t="shared" si="1"/>
        <v>0</v>
      </c>
      <c r="S10" s="330" t="s">
        <v>162</v>
      </c>
      <c r="T10" s="322" t="s">
        <v>160</v>
      </c>
      <c r="U10" s="331"/>
    </row>
    <row r="11" spans="2:21" ht="19.5" customHeight="1">
      <c r="B11" s="255">
        <v>6</v>
      </c>
      <c r="C11" s="141" t="str">
        <f t="shared" si="2"/>
        <v>F1</v>
      </c>
      <c r="D11" s="141">
        <v>6</v>
      </c>
      <c r="E11" s="363" t="s">
        <v>874</v>
      </c>
      <c r="F11" s="363" t="s">
        <v>875</v>
      </c>
      <c r="G11" s="136" t="s">
        <v>594</v>
      </c>
      <c r="H11" s="136">
        <v>43.5</v>
      </c>
      <c r="I11" s="363" t="s">
        <v>876</v>
      </c>
      <c r="J11" s="136" t="s">
        <v>169</v>
      </c>
      <c r="K11" s="136">
        <v>39</v>
      </c>
      <c r="L11" s="132">
        <f t="shared" si="0"/>
        <v>82.5</v>
      </c>
      <c r="M11" s="140" t="s">
        <v>693</v>
      </c>
      <c r="N11" s="154"/>
      <c r="O11" s="141"/>
      <c r="Q11" s="151">
        <f t="shared" si="1"/>
        <v>0</v>
      </c>
      <c r="S11" s="330"/>
      <c r="U11" s="331"/>
    </row>
    <row r="12" spans="2:21" ht="19.5" customHeight="1">
      <c r="B12" s="255">
        <v>7</v>
      </c>
      <c r="C12" s="141" t="str">
        <f t="shared" si="2"/>
        <v>G1</v>
      </c>
      <c r="D12" s="141">
        <v>7</v>
      </c>
      <c r="E12" s="363" t="s">
        <v>479</v>
      </c>
      <c r="F12" s="363" t="s">
        <v>490</v>
      </c>
      <c r="G12" s="136" t="s">
        <v>595</v>
      </c>
      <c r="H12" s="136">
        <v>36</v>
      </c>
      <c r="I12" s="363" t="s">
        <v>503</v>
      </c>
      <c r="J12" s="136" t="s">
        <v>619</v>
      </c>
      <c r="K12" s="136">
        <v>45</v>
      </c>
      <c r="L12" s="16">
        <f t="shared" si="0"/>
        <v>81</v>
      </c>
      <c r="M12" s="155" t="s">
        <v>645</v>
      </c>
      <c r="N12" s="154"/>
      <c r="O12" s="141"/>
      <c r="Q12" s="151">
        <f t="shared" si="1"/>
        <v>0</v>
      </c>
      <c r="S12" s="330" t="s">
        <v>230</v>
      </c>
      <c r="T12" s="322" t="s">
        <v>161</v>
      </c>
      <c r="U12" s="331"/>
    </row>
    <row r="13" spans="2:21" ht="19.5" customHeight="1" thickBot="1">
      <c r="B13" s="255">
        <v>8</v>
      </c>
      <c r="C13" s="141" t="str">
        <f t="shared" si="2"/>
        <v>H2</v>
      </c>
      <c r="D13" s="141">
        <v>8</v>
      </c>
      <c r="E13" s="363" t="s">
        <v>473</v>
      </c>
      <c r="F13" s="363" t="s">
        <v>510</v>
      </c>
      <c r="G13" s="136" t="s">
        <v>596</v>
      </c>
      <c r="H13" s="136">
        <v>37.5</v>
      </c>
      <c r="I13" s="363" t="s">
        <v>496</v>
      </c>
      <c r="J13" s="136" t="s">
        <v>620</v>
      </c>
      <c r="K13" s="136">
        <v>37.5</v>
      </c>
      <c r="L13" s="132">
        <f t="shared" si="0"/>
        <v>75</v>
      </c>
      <c r="M13" s="344" t="s">
        <v>200</v>
      </c>
      <c r="N13" s="154" t="s">
        <v>694</v>
      </c>
      <c r="O13" s="141"/>
      <c r="Q13" s="151">
        <f t="shared" si="1"/>
        <v>0</v>
      </c>
      <c r="S13" s="332"/>
      <c r="T13" s="333"/>
      <c r="U13" s="334"/>
    </row>
    <row r="14" spans="2:20" ht="19.5" customHeight="1">
      <c r="B14" s="255">
        <v>9</v>
      </c>
      <c r="C14" s="141" t="str">
        <f t="shared" si="2"/>
        <v>H1</v>
      </c>
      <c r="D14" s="139">
        <v>8</v>
      </c>
      <c r="E14" s="363" t="s">
        <v>476</v>
      </c>
      <c r="F14" s="363" t="s">
        <v>485</v>
      </c>
      <c r="G14" s="136" t="s">
        <v>597</v>
      </c>
      <c r="H14" s="136">
        <v>37.5</v>
      </c>
      <c r="I14" s="363" t="s">
        <v>512</v>
      </c>
      <c r="J14" s="136" t="s">
        <v>621</v>
      </c>
      <c r="K14" s="136">
        <v>37.5</v>
      </c>
      <c r="L14" s="343">
        <f t="shared" si="0"/>
        <v>75</v>
      </c>
      <c r="M14" s="342" t="s">
        <v>646</v>
      </c>
      <c r="N14" s="154" t="s">
        <v>694</v>
      </c>
      <c r="O14" s="141"/>
      <c r="Q14" s="151">
        <f t="shared" si="1"/>
        <v>0</v>
      </c>
      <c r="S14" s="322" t="s">
        <v>91</v>
      </c>
      <c r="T14" s="322" t="s">
        <v>96</v>
      </c>
    </row>
    <row r="15" spans="2:20" ht="19.5" customHeight="1">
      <c r="B15" s="255">
        <v>10</v>
      </c>
      <c r="C15" s="141" t="str">
        <f t="shared" si="2"/>
        <v>F2</v>
      </c>
      <c r="D15" s="141">
        <v>10</v>
      </c>
      <c r="E15" s="363" t="s">
        <v>890</v>
      </c>
      <c r="F15" s="363" t="s">
        <v>891</v>
      </c>
      <c r="G15" s="136" t="s">
        <v>598</v>
      </c>
      <c r="H15" s="136">
        <v>42</v>
      </c>
      <c r="I15" s="363" t="s">
        <v>892</v>
      </c>
      <c r="J15" s="136" t="s">
        <v>622</v>
      </c>
      <c r="K15" s="136">
        <v>30</v>
      </c>
      <c r="L15" s="132">
        <f t="shared" si="0"/>
        <v>72</v>
      </c>
      <c r="M15" s="344" t="s">
        <v>199</v>
      </c>
      <c r="N15" s="154" t="s">
        <v>695</v>
      </c>
      <c r="O15" s="141"/>
      <c r="Q15" s="151">
        <f t="shared" si="1"/>
        <v>0</v>
      </c>
      <c r="S15" s="322" t="s">
        <v>93</v>
      </c>
      <c r="T15" s="322" t="s">
        <v>98</v>
      </c>
    </row>
    <row r="16" spans="2:20" ht="19.5" customHeight="1">
      <c r="B16" s="255">
        <v>11</v>
      </c>
      <c r="C16" s="141" t="str">
        <f t="shared" si="2"/>
        <v>G2</v>
      </c>
      <c r="D16" s="141">
        <v>10</v>
      </c>
      <c r="E16" s="363" t="s">
        <v>480</v>
      </c>
      <c r="F16" s="363" t="s">
        <v>491</v>
      </c>
      <c r="G16" s="136" t="s">
        <v>168</v>
      </c>
      <c r="H16" s="136">
        <v>36</v>
      </c>
      <c r="I16" s="363" t="s">
        <v>504</v>
      </c>
      <c r="J16" s="136" t="s">
        <v>623</v>
      </c>
      <c r="K16" s="136">
        <v>36</v>
      </c>
      <c r="L16" s="16">
        <f t="shared" si="0"/>
        <v>72</v>
      </c>
      <c r="M16" s="342" t="s">
        <v>191</v>
      </c>
      <c r="N16" s="154" t="s">
        <v>695</v>
      </c>
      <c r="O16" s="141"/>
      <c r="Q16" s="151">
        <f t="shared" si="1"/>
        <v>0</v>
      </c>
      <c r="S16" s="322" t="s">
        <v>95</v>
      </c>
      <c r="T16" s="322" t="s">
        <v>160</v>
      </c>
    </row>
    <row r="17" spans="2:20" ht="19.5" customHeight="1">
      <c r="B17" s="255">
        <v>12</v>
      </c>
      <c r="C17" s="141" t="str">
        <f t="shared" si="2"/>
        <v>E2</v>
      </c>
      <c r="D17" s="141">
        <v>12</v>
      </c>
      <c r="E17" s="363" t="s">
        <v>887</v>
      </c>
      <c r="F17" s="363" t="s">
        <v>888</v>
      </c>
      <c r="G17" s="136" t="s">
        <v>599</v>
      </c>
      <c r="H17" s="136">
        <v>24.75</v>
      </c>
      <c r="I17" s="363" t="s">
        <v>889</v>
      </c>
      <c r="J17" s="136" t="s">
        <v>624</v>
      </c>
      <c r="K17" s="136">
        <v>26.25</v>
      </c>
      <c r="L17" s="16">
        <f t="shared" si="0"/>
        <v>51</v>
      </c>
      <c r="M17" s="140" t="s">
        <v>198</v>
      </c>
      <c r="N17" s="154"/>
      <c r="O17" s="141"/>
      <c r="Q17" s="151">
        <f t="shared" si="1"/>
        <v>0</v>
      </c>
      <c r="S17" s="322" t="s">
        <v>97</v>
      </c>
      <c r="T17" s="322" t="s">
        <v>161</v>
      </c>
    </row>
    <row r="18" spans="2:20" ht="19.5" customHeight="1">
      <c r="B18" s="255">
        <v>13</v>
      </c>
      <c r="C18" s="141" t="str">
        <f t="shared" si="2"/>
        <v>D2</v>
      </c>
      <c r="D18" s="141">
        <v>13</v>
      </c>
      <c r="E18" s="363" t="s">
        <v>884</v>
      </c>
      <c r="F18" s="363" t="s">
        <v>885</v>
      </c>
      <c r="G18" s="136" t="s">
        <v>600</v>
      </c>
      <c r="H18" s="136">
        <v>22.5</v>
      </c>
      <c r="I18" s="363" t="s">
        <v>886</v>
      </c>
      <c r="J18" s="136" t="s">
        <v>625</v>
      </c>
      <c r="K18" s="136">
        <v>22.5</v>
      </c>
      <c r="L18" s="132">
        <f t="shared" si="0"/>
        <v>45</v>
      </c>
      <c r="M18" s="326" t="s">
        <v>197</v>
      </c>
      <c r="N18" s="154"/>
      <c r="O18" s="141"/>
      <c r="Q18" s="151">
        <f t="shared" si="1"/>
        <v>0</v>
      </c>
      <c r="S18" s="322" t="s">
        <v>162</v>
      </c>
      <c r="T18" s="322" t="s">
        <v>163</v>
      </c>
    </row>
    <row r="19" spans="2:17" ht="19.5" customHeight="1">
      <c r="B19" s="255">
        <v>14</v>
      </c>
      <c r="C19" s="141" t="str">
        <f t="shared" si="2"/>
        <v>C2</v>
      </c>
      <c r="D19" s="141">
        <v>14</v>
      </c>
      <c r="E19" s="363" t="s">
        <v>881</v>
      </c>
      <c r="F19" s="363" t="s">
        <v>882</v>
      </c>
      <c r="G19" s="136" t="s">
        <v>601</v>
      </c>
      <c r="H19" s="136">
        <v>18</v>
      </c>
      <c r="I19" s="363" t="s">
        <v>883</v>
      </c>
      <c r="J19" s="136" t="s">
        <v>626</v>
      </c>
      <c r="K19" s="136">
        <v>15</v>
      </c>
      <c r="L19" s="133">
        <f t="shared" si="0"/>
        <v>33</v>
      </c>
      <c r="M19" s="140" t="s">
        <v>196</v>
      </c>
      <c r="N19" s="154"/>
      <c r="O19" s="141"/>
      <c r="Q19" s="151">
        <f t="shared" si="1"/>
        <v>0</v>
      </c>
    </row>
    <row r="20" spans="2:17" ht="19.5" customHeight="1">
      <c r="B20" s="255">
        <v>15</v>
      </c>
      <c r="C20" s="141" t="str">
        <f t="shared" si="2"/>
        <v>A2</v>
      </c>
      <c r="D20" s="141">
        <v>15</v>
      </c>
      <c r="E20" s="363" t="s">
        <v>475</v>
      </c>
      <c r="F20" s="363" t="s">
        <v>516</v>
      </c>
      <c r="G20" s="136" t="s">
        <v>167</v>
      </c>
      <c r="H20" s="136">
        <v>15.75</v>
      </c>
      <c r="I20" s="363" t="s">
        <v>498</v>
      </c>
      <c r="J20" s="136" t="s">
        <v>627</v>
      </c>
      <c r="K20" s="136">
        <v>15.75</v>
      </c>
      <c r="L20" s="132">
        <f t="shared" si="0"/>
        <v>31.5</v>
      </c>
      <c r="M20" s="344" t="s">
        <v>194</v>
      </c>
      <c r="N20" s="154" t="s">
        <v>696</v>
      </c>
      <c r="O20" s="141"/>
      <c r="Q20" s="151">
        <f t="shared" si="1"/>
        <v>0</v>
      </c>
    </row>
    <row r="21" spans="2:20" ht="19.5" customHeight="1">
      <c r="B21" s="255">
        <v>16</v>
      </c>
      <c r="C21" s="141" t="str">
        <f t="shared" si="2"/>
        <v>B2</v>
      </c>
      <c r="D21" s="141">
        <v>15</v>
      </c>
      <c r="E21" s="363" t="s">
        <v>483</v>
      </c>
      <c r="F21" s="363" t="s">
        <v>495</v>
      </c>
      <c r="G21" s="136" t="s">
        <v>602</v>
      </c>
      <c r="H21" s="136">
        <v>15.75</v>
      </c>
      <c r="I21" s="363" t="s">
        <v>507</v>
      </c>
      <c r="J21" s="136" t="s">
        <v>628</v>
      </c>
      <c r="K21" s="136">
        <v>15.75</v>
      </c>
      <c r="L21" s="16">
        <f t="shared" si="0"/>
        <v>31.5</v>
      </c>
      <c r="M21" s="344" t="s">
        <v>195</v>
      </c>
      <c r="N21" s="154" t="s">
        <v>696</v>
      </c>
      <c r="O21" s="141"/>
      <c r="Q21" s="151">
        <f t="shared" si="1"/>
        <v>0</v>
      </c>
      <c r="S21" s="322" t="s">
        <v>164</v>
      </c>
      <c r="T21" s="322" t="s">
        <v>165</v>
      </c>
    </row>
    <row r="22" spans="2:17" ht="19.5" customHeight="1">
      <c r="B22" s="255">
        <v>17</v>
      </c>
      <c r="C22" s="141" t="str">
        <f t="shared" si="2"/>
        <v>A3</v>
      </c>
      <c r="D22" s="141">
        <v>17</v>
      </c>
      <c r="E22" s="363" t="s">
        <v>477</v>
      </c>
      <c r="F22" s="363" t="s">
        <v>486</v>
      </c>
      <c r="G22" s="136" t="s">
        <v>603</v>
      </c>
      <c r="H22" s="136">
        <v>15.75</v>
      </c>
      <c r="I22" s="363" t="s">
        <v>499</v>
      </c>
      <c r="J22" s="136" t="s">
        <v>629</v>
      </c>
      <c r="K22" s="136">
        <v>12</v>
      </c>
      <c r="L22" s="16">
        <f t="shared" si="0"/>
        <v>27.75</v>
      </c>
      <c r="M22" s="344" t="s">
        <v>647</v>
      </c>
      <c r="N22" s="154" t="s">
        <v>697</v>
      </c>
      <c r="O22" s="141"/>
      <c r="Q22" s="151">
        <f t="shared" si="1"/>
        <v>0</v>
      </c>
    </row>
    <row r="23" spans="2:17" ht="19.5" customHeight="1">
      <c r="B23" s="255">
        <v>18</v>
      </c>
      <c r="C23" s="141" t="str">
        <f t="shared" si="2"/>
        <v>B3</v>
      </c>
      <c r="D23" s="136">
        <v>17</v>
      </c>
      <c r="E23" s="363" t="s">
        <v>943</v>
      </c>
      <c r="F23" s="363" t="s">
        <v>487</v>
      </c>
      <c r="G23" s="136" t="s">
        <v>604</v>
      </c>
      <c r="H23" s="136">
        <v>27.75</v>
      </c>
      <c r="I23" s="363" t="s">
        <v>500</v>
      </c>
      <c r="J23" s="248" t="s">
        <v>509</v>
      </c>
      <c r="K23" s="136">
        <v>0</v>
      </c>
      <c r="L23" s="133">
        <f t="shared" si="0"/>
        <v>27.75</v>
      </c>
      <c r="M23" s="344" t="s">
        <v>648</v>
      </c>
      <c r="N23" s="154" t="s">
        <v>697</v>
      </c>
      <c r="O23" s="141"/>
      <c r="Q23" s="151">
        <f t="shared" si="1"/>
        <v>0</v>
      </c>
    </row>
    <row r="24" spans="2:17" ht="19.5" customHeight="1">
      <c r="B24" s="255">
        <v>19</v>
      </c>
      <c r="C24" s="141" t="str">
        <f t="shared" si="2"/>
        <v>C3</v>
      </c>
      <c r="D24" s="141">
        <v>18</v>
      </c>
      <c r="E24" s="363" t="s">
        <v>856</v>
      </c>
      <c r="F24" s="363" t="s">
        <v>857</v>
      </c>
      <c r="G24" s="136" t="s">
        <v>605</v>
      </c>
      <c r="H24" s="136">
        <v>12.75</v>
      </c>
      <c r="I24" s="363" t="s">
        <v>858</v>
      </c>
      <c r="J24" s="136" t="s">
        <v>630</v>
      </c>
      <c r="K24" s="136">
        <v>12.75</v>
      </c>
      <c r="L24" s="132">
        <f t="shared" si="0"/>
        <v>25.5</v>
      </c>
      <c r="M24" s="140" t="s">
        <v>649</v>
      </c>
      <c r="N24" s="154"/>
      <c r="O24" s="141"/>
      <c r="Q24" s="151">
        <f t="shared" si="1"/>
        <v>0</v>
      </c>
    </row>
    <row r="25" spans="2:17" ht="19.5" customHeight="1">
      <c r="B25" s="255">
        <v>20</v>
      </c>
      <c r="C25" s="141" t="str">
        <f t="shared" si="2"/>
        <v>D3</v>
      </c>
      <c r="D25" s="141">
        <v>19</v>
      </c>
      <c r="E25" s="363" t="s">
        <v>864</v>
      </c>
      <c r="F25" s="363" t="s">
        <v>865</v>
      </c>
      <c r="G25" s="136" t="s">
        <v>606</v>
      </c>
      <c r="H25" s="136">
        <v>15</v>
      </c>
      <c r="I25" s="363" t="s">
        <v>506</v>
      </c>
      <c r="J25" s="248" t="s">
        <v>509</v>
      </c>
      <c r="K25" s="136">
        <v>0</v>
      </c>
      <c r="L25" s="16">
        <f t="shared" si="0"/>
        <v>15</v>
      </c>
      <c r="M25" s="140" t="s">
        <v>650</v>
      </c>
      <c r="N25" s="154"/>
      <c r="O25" s="141"/>
      <c r="Q25" s="151">
        <f t="shared" si="1"/>
        <v>0</v>
      </c>
    </row>
    <row r="26" spans="2:17" ht="19.5" customHeight="1">
      <c r="B26" s="255">
        <v>21</v>
      </c>
      <c r="C26" s="141" t="str">
        <f t="shared" si="2"/>
        <v>F3</v>
      </c>
      <c r="D26" s="141">
        <v>20</v>
      </c>
      <c r="E26" s="363" t="s">
        <v>909</v>
      </c>
      <c r="F26" s="363" t="s">
        <v>511</v>
      </c>
      <c r="G26" s="136" t="s">
        <v>607</v>
      </c>
      <c r="H26" s="136">
        <v>1.5</v>
      </c>
      <c r="I26" s="363" t="s">
        <v>880</v>
      </c>
      <c r="J26" s="136" t="s">
        <v>631</v>
      </c>
      <c r="K26" s="136">
        <v>1.5</v>
      </c>
      <c r="L26" s="132">
        <f t="shared" si="0"/>
        <v>3</v>
      </c>
      <c r="M26" s="344" t="s">
        <v>652</v>
      </c>
      <c r="N26" s="154" t="s">
        <v>698</v>
      </c>
      <c r="O26" s="141"/>
      <c r="Q26" s="151">
        <f t="shared" si="1"/>
        <v>0</v>
      </c>
    </row>
    <row r="27" spans="2:17" ht="19.5" customHeight="1">
      <c r="B27" s="255">
        <v>22</v>
      </c>
      <c r="C27" s="141" t="str">
        <f t="shared" si="2"/>
        <v>E3</v>
      </c>
      <c r="D27" s="141">
        <v>20</v>
      </c>
      <c r="E27" s="363" t="s">
        <v>871</v>
      </c>
      <c r="F27" s="363" t="s">
        <v>872</v>
      </c>
      <c r="G27" s="136" t="s">
        <v>608</v>
      </c>
      <c r="H27" s="136">
        <v>1.5</v>
      </c>
      <c r="I27" s="363" t="s">
        <v>873</v>
      </c>
      <c r="J27" s="136" t="s">
        <v>632</v>
      </c>
      <c r="K27" s="136">
        <v>1.5</v>
      </c>
      <c r="L27" s="132">
        <f t="shared" si="0"/>
        <v>3</v>
      </c>
      <c r="M27" s="344" t="s">
        <v>651</v>
      </c>
      <c r="N27" s="154" t="s">
        <v>698</v>
      </c>
      <c r="O27" s="141"/>
      <c r="Q27" s="151">
        <f t="shared" si="1"/>
        <v>0</v>
      </c>
    </row>
    <row r="28" spans="2:17" ht="19.5" customHeight="1">
      <c r="B28" s="255">
        <v>23</v>
      </c>
      <c r="C28" s="141" t="str">
        <f t="shared" si="2"/>
        <v>H3</v>
      </c>
      <c r="D28" s="141">
        <v>22</v>
      </c>
      <c r="E28" s="363" t="s">
        <v>952</v>
      </c>
      <c r="F28" s="363" t="s">
        <v>493</v>
      </c>
      <c r="G28" s="136" t="s">
        <v>609</v>
      </c>
      <c r="H28" s="136">
        <v>1.5</v>
      </c>
      <c r="I28" s="363" t="s">
        <v>517</v>
      </c>
      <c r="J28" s="248" t="s">
        <v>509</v>
      </c>
      <c r="K28" s="136">
        <v>0</v>
      </c>
      <c r="L28" s="16">
        <f t="shared" si="0"/>
        <v>1.5</v>
      </c>
      <c r="M28" s="344" t="s">
        <v>654</v>
      </c>
      <c r="N28" s="154" t="s">
        <v>699</v>
      </c>
      <c r="O28" s="141"/>
      <c r="Q28" s="151">
        <f t="shared" si="1"/>
        <v>0</v>
      </c>
    </row>
    <row r="29" spans="2:20" ht="19.5" customHeight="1">
      <c r="B29" s="255">
        <v>24</v>
      </c>
      <c r="C29" s="141" t="str">
        <f t="shared" si="2"/>
        <v>G3</v>
      </c>
      <c r="D29" s="141">
        <v>22</v>
      </c>
      <c r="E29" s="363" t="s">
        <v>482</v>
      </c>
      <c r="F29" s="363" t="s">
        <v>494</v>
      </c>
      <c r="G29" s="136" t="s">
        <v>610</v>
      </c>
      <c r="H29" s="136">
        <v>1.5</v>
      </c>
      <c r="I29" s="363" t="s">
        <v>518</v>
      </c>
      <c r="J29" s="248" t="s">
        <v>509</v>
      </c>
      <c r="K29" s="136">
        <v>0</v>
      </c>
      <c r="L29" s="132">
        <f t="shared" si="0"/>
        <v>1.5</v>
      </c>
      <c r="M29" s="365" t="s">
        <v>653</v>
      </c>
      <c r="N29" s="154" t="s">
        <v>699</v>
      </c>
      <c r="O29" s="141"/>
      <c r="Q29" s="151">
        <f t="shared" si="1"/>
        <v>0</v>
      </c>
      <c r="S29" s="322" t="s">
        <v>231</v>
      </c>
      <c r="T29" s="322" t="s">
        <v>232</v>
      </c>
    </row>
    <row r="30" spans="2:17" ht="19.5" customHeight="1">
      <c r="B30" s="255">
        <v>25</v>
      </c>
      <c r="C30" s="141" t="str">
        <f>M30</f>
        <v>G4</v>
      </c>
      <c r="D30" s="141">
        <v>24</v>
      </c>
      <c r="E30" s="363" t="s">
        <v>946</v>
      </c>
      <c r="F30" s="363" t="s">
        <v>488</v>
      </c>
      <c r="G30" s="136" t="s">
        <v>611</v>
      </c>
      <c r="H30" s="136">
        <v>0.75</v>
      </c>
      <c r="I30" s="363" t="s">
        <v>501</v>
      </c>
      <c r="J30" s="248" t="s">
        <v>509</v>
      </c>
      <c r="K30" s="136">
        <v>0</v>
      </c>
      <c r="L30" s="132">
        <f t="shared" si="0"/>
        <v>0.75</v>
      </c>
      <c r="M30" s="342" t="s">
        <v>846</v>
      </c>
      <c r="N30" s="154" t="s">
        <v>893</v>
      </c>
      <c r="O30" s="141"/>
      <c r="Q30" s="151">
        <f t="shared" si="1"/>
        <v>0</v>
      </c>
    </row>
    <row r="31" spans="2:17" ht="19.5" customHeight="1">
      <c r="B31" s="255">
        <v>26</v>
      </c>
      <c r="C31" s="141" t="str">
        <f t="shared" si="2"/>
        <v>H4</v>
      </c>
      <c r="D31" s="141">
        <v>24</v>
      </c>
      <c r="E31" s="363" t="s">
        <v>478</v>
      </c>
      <c r="F31" s="363" t="s">
        <v>514</v>
      </c>
      <c r="G31" s="248" t="s">
        <v>509</v>
      </c>
      <c r="H31" s="136">
        <v>0</v>
      </c>
      <c r="I31" s="363" t="s">
        <v>502</v>
      </c>
      <c r="J31" s="136" t="s">
        <v>633</v>
      </c>
      <c r="K31" s="136">
        <v>0.75</v>
      </c>
      <c r="L31" s="133">
        <f t="shared" si="0"/>
        <v>0.75</v>
      </c>
      <c r="M31" s="342" t="s">
        <v>847</v>
      </c>
      <c r="N31" s="154" t="s">
        <v>893</v>
      </c>
      <c r="O31" s="141"/>
      <c r="Q31" s="151">
        <f t="shared" si="1"/>
        <v>0</v>
      </c>
    </row>
    <row r="32" spans="2:17" ht="19.5" customHeight="1">
      <c r="B32" s="255">
        <v>27</v>
      </c>
      <c r="C32" s="141" t="str">
        <f t="shared" si="2"/>
        <v>E4</v>
      </c>
      <c r="D32" s="141">
        <v>26</v>
      </c>
      <c r="E32" s="363" t="s">
        <v>869</v>
      </c>
      <c r="F32" s="363" t="s">
        <v>513</v>
      </c>
      <c r="G32" s="248" t="s">
        <v>509</v>
      </c>
      <c r="H32" s="136">
        <v>0</v>
      </c>
      <c r="I32" s="363" t="s">
        <v>870</v>
      </c>
      <c r="J32" s="248" t="s">
        <v>509</v>
      </c>
      <c r="K32" s="136">
        <v>0</v>
      </c>
      <c r="L32" s="132">
        <f t="shared" si="0"/>
        <v>0</v>
      </c>
      <c r="M32" s="342" t="s">
        <v>848</v>
      </c>
      <c r="N32" s="154" t="s">
        <v>894</v>
      </c>
      <c r="O32" s="141"/>
      <c r="Q32" s="151">
        <f t="shared" si="1"/>
        <v>0</v>
      </c>
    </row>
    <row r="33" spans="2:17" ht="19.5" customHeight="1">
      <c r="B33" s="255">
        <v>28</v>
      </c>
      <c r="C33" s="141" t="str">
        <f t="shared" si="2"/>
        <v>C4</v>
      </c>
      <c r="D33" s="141">
        <v>26</v>
      </c>
      <c r="E33" s="363" t="s">
        <v>854</v>
      </c>
      <c r="F33" s="363" t="s">
        <v>515</v>
      </c>
      <c r="G33" s="248" t="s">
        <v>509</v>
      </c>
      <c r="H33" s="136">
        <v>0</v>
      </c>
      <c r="I33" s="363" t="s">
        <v>855</v>
      </c>
      <c r="J33" s="136" t="s">
        <v>634</v>
      </c>
      <c r="K33" s="136">
        <v>0</v>
      </c>
      <c r="L33" s="16">
        <f t="shared" si="0"/>
        <v>0</v>
      </c>
      <c r="M33" s="342" t="s">
        <v>851</v>
      </c>
      <c r="N33" s="154" t="s">
        <v>894</v>
      </c>
      <c r="O33" s="141"/>
      <c r="Q33" s="151">
        <f t="shared" si="1"/>
        <v>0</v>
      </c>
    </row>
    <row r="34" spans="2:17" ht="19.5" customHeight="1">
      <c r="B34" s="255">
        <v>29</v>
      </c>
      <c r="C34" s="141" t="str">
        <f t="shared" si="2"/>
        <v>D4</v>
      </c>
      <c r="D34" s="141">
        <v>26</v>
      </c>
      <c r="E34" s="363" t="s">
        <v>861</v>
      </c>
      <c r="F34" s="363" t="s">
        <v>862</v>
      </c>
      <c r="G34" s="136" t="s">
        <v>612</v>
      </c>
      <c r="H34" s="136">
        <v>0</v>
      </c>
      <c r="I34" s="363" t="s">
        <v>863</v>
      </c>
      <c r="J34" s="136" t="s">
        <v>635</v>
      </c>
      <c r="K34" s="136">
        <v>0</v>
      </c>
      <c r="L34" s="16">
        <f t="shared" si="0"/>
        <v>0</v>
      </c>
      <c r="M34" s="342" t="s">
        <v>849</v>
      </c>
      <c r="N34" s="154" t="s">
        <v>894</v>
      </c>
      <c r="O34" s="141"/>
      <c r="Q34" s="151">
        <f t="shared" si="1"/>
        <v>0</v>
      </c>
    </row>
    <row r="35" spans="2:17" ht="19.5" customHeight="1">
      <c r="B35" s="364">
        <v>30</v>
      </c>
      <c r="C35" s="141" t="str">
        <f t="shared" si="2"/>
        <v>F4</v>
      </c>
      <c r="D35" s="141">
        <v>26</v>
      </c>
      <c r="E35" s="363" t="s">
        <v>877</v>
      </c>
      <c r="F35" s="363" t="s">
        <v>878</v>
      </c>
      <c r="G35" s="136" t="s">
        <v>613</v>
      </c>
      <c r="H35" s="136">
        <v>0</v>
      </c>
      <c r="I35" s="363" t="s">
        <v>879</v>
      </c>
      <c r="J35" s="136" t="s">
        <v>636</v>
      </c>
      <c r="K35" s="136">
        <v>0</v>
      </c>
      <c r="L35" s="132">
        <f t="shared" si="0"/>
        <v>0</v>
      </c>
      <c r="M35" s="342" t="s">
        <v>850</v>
      </c>
      <c r="N35" s="154" t="s">
        <v>894</v>
      </c>
      <c r="O35" s="141"/>
      <c r="Q35" s="151">
        <f t="shared" si="1"/>
        <v>0</v>
      </c>
    </row>
  </sheetData>
  <sheetProtection selectLockedCells="1" selectUnlockedCells="1"/>
  <hyperlinks>
    <hyperlink ref="E24" r:id="rId1" display="WN._.MW"/>
  </hyperlinks>
  <printOptions horizontalCentered="1"/>
  <pageMargins left="0.25" right="0.25" top="0.75" bottom="0.75" header="0.5118055555555555" footer="0.5118055555555555"/>
  <pageSetup fitToHeight="1" fitToWidth="1" horizontalDpi="600" verticalDpi="600" orientation="landscape" paperSize="9" scale="52"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2"/>
  <sheetViews>
    <sheetView zoomScale="70" zoomScaleNormal="70" zoomScalePageLayoutView="0" workbookViewId="0" topLeftCell="A1">
      <selection activeCell="B8" sqref="B8"/>
    </sheetView>
  </sheetViews>
  <sheetFormatPr defaultColWidth="7.69921875" defaultRowHeight="15"/>
  <cols>
    <col min="1" max="1" width="15.59765625" style="18" customWidth="1"/>
    <col min="2" max="2" width="15.796875" style="99" customWidth="1"/>
    <col min="3" max="4" width="15.796875" style="19" customWidth="1"/>
    <col min="5" max="10" width="15.796875" style="18" customWidth="1"/>
    <col min="11" max="15" width="11" style="18" customWidth="1"/>
    <col min="16" max="16" width="11.796875" style="18" customWidth="1"/>
    <col min="17" max="16384" width="7.69921875" style="18" customWidth="1"/>
  </cols>
  <sheetData>
    <row r="1" spans="2:5" ht="15.75">
      <c r="B1" s="218" t="s">
        <v>290</v>
      </c>
      <c r="C1" s="62"/>
      <c r="D1" s="62"/>
      <c r="E1" s="56"/>
    </row>
    <row r="2" spans="2:5" ht="15.75">
      <c r="B2" s="219" t="s">
        <v>241</v>
      </c>
      <c r="C2" s="62"/>
      <c r="D2" s="62"/>
      <c r="E2" s="56"/>
    </row>
    <row r="3" spans="2:9" ht="15.75">
      <c r="B3" s="111"/>
      <c r="C3" s="64"/>
      <c r="D3" s="64"/>
      <c r="E3" s="65"/>
      <c r="F3" s="66"/>
      <c r="G3" s="66"/>
      <c r="H3" s="66"/>
      <c r="I3" s="66"/>
    </row>
    <row r="4" spans="2:18" ht="15.75">
      <c r="B4" s="316" t="s">
        <v>108</v>
      </c>
      <c r="C4" s="316" t="s">
        <v>114</v>
      </c>
      <c r="D4" s="316" t="s">
        <v>115</v>
      </c>
      <c r="E4" s="316" t="s">
        <v>116</v>
      </c>
      <c r="F4" s="316" t="s">
        <v>110</v>
      </c>
      <c r="G4" s="316" t="s">
        <v>111</v>
      </c>
      <c r="H4" s="316" t="s">
        <v>112</v>
      </c>
      <c r="I4" s="316" t="s">
        <v>113</v>
      </c>
      <c r="K4" s="19"/>
      <c r="P4" s="19"/>
      <c r="Q4" s="19"/>
      <c r="R4" s="19"/>
    </row>
    <row r="5" spans="2:9" ht="15.75">
      <c r="B5" s="317" t="s">
        <v>117</v>
      </c>
      <c r="C5" s="317" t="s">
        <v>118</v>
      </c>
      <c r="D5" s="317" t="s">
        <v>119</v>
      </c>
      <c r="E5" s="317" t="s">
        <v>120</v>
      </c>
      <c r="F5" s="317" t="s">
        <v>121</v>
      </c>
      <c r="G5" s="317" t="s">
        <v>122</v>
      </c>
      <c r="H5" s="317" t="s">
        <v>123</v>
      </c>
      <c r="I5" s="317" t="s">
        <v>124</v>
      </c>
    </row>
    <row r="6" spans="2:9" ht="15.75">
      <c r="B6" s="317" t="s">
        <v>125</v>
      </c>
      <c r="C6" s="317" t="s">
        <v>126</v>
      </c>
      <c r="D6" s="317" t="s">
        <v>127</v>
      </c>
      <c r="E6" s="317" t="s">
        <v>128</v>
      </c>
      <c r="F6" s="317" t="s">
        <v>129</v>
      </c>
      <c r="G6" s="317" t="s">
        <v>130</v>
      </c>
      <c r="H6" s="317" t="s">
        <v>131</v>
      </c>
      <c r="I6" s="317" t="s">
        <v>132</v>
      </c>
    </row>
    <row r="7" spans="2:9" ht="16.5" thickBot="1">
      <c r="B7" s="318" t="s">
        <v>133</v>
      </c>
      <c r="C7" s="318" t="s">
        <v>134</v>
      </c>
      <c r="D7" s="318" t="s">
        <v>135</v>
      </c>
      <c r="E7" s="318" t="s">
        <v>136</v>
      </c>
      <c r="F7" s="318" t="s">
        <v>137</v>
      </c>
      <c r="G7" s="318" t="s">
        <v>138</v>
      </c>
      <c r="H7" s="318" t="s">
        <v>139</v>
      </c>
      <c r="I7" s="318" t="s">
        <v>140</v>
      </c>
    </row>
    <row r="8" spans="2:9" ht="15.75">
      <c r="B8" s="308" t="s">
        <v>214</v>
      </c>
      <c r="C8" s="309" t="s">
        <v>213</v>
      </c>
      <c r="D8" s="309" t="s">
        <v>212</v>
      </c>
      <c r="E8" s="309" t="s">
        <v>211</v>
      </c>
      <c r="F8" s="309" t="s">
        <v>141</v>
      </c>
      <c r="G8" s="309" t="s">
        <v>142</v>
      </c>
      <c r="H8" s="309" t="s">
        <v>242</v>
      </c>
      <c r="I8" s="310" t="s">
        <v>243</v>
      </c>
    </row>
    <row r="9" spans="2:9" ht="15.75">
      <c r="B9" s="311" t="s">
        <v>244</v>
      </c>
      <c r="C9" s="312" t="s">
        <v>245</v>
      </c>
      <c r="D9" s="312" t="s">
        <v>246</v>
      </c>
      <c r="E9" s="312" t="s">
        <v>247</v>
      </c>
      <c r="F9" s="312" t="s">
        <v>248</v>
      </c>
      <c r="G9" s="312" t="s">
        <v>249</v>
      </c>
      <c r="H9" s="312" t="s">
        <v>250</v>
      </c>
      <c r="I9" s="313" t="s">
        <v>251</v>
      </c>
    </row>
    <row r="10" spans="2:9" ht="16.5" thickBot="1">
      <c r="B10" s="319"/>
      <c r="C10" s="314" t="s">
        <v>289</v>
      </c>
      <c r="D10" s="314" t="s">
        <v>288</v>
      </c>
      <c r="E10" s="314" t="s">
        <v>252</v>
      </c>
      <c r="F10" s="314" t="s">
        <v>253</v>
      </c>
      <c r="G10" s="314" t="s">
        <v>254</v>
      </c>
      <c r="H10" s="314" t="s">
        <v>255</v>
      </c>
      <c r="I10" s="320" t="s">
        <v>256</v>
      </c>
    </row>
    <row r="11" spans="2:7" ht="15.75">
      <c r="B11" s="131"/>
      <c r="C11" s="68"/>
      <c r="D11" s="68"/>
      <c r="E11" s="66"/>
      <c r="F11" s="66"/>
      <c r="G11" s="66"/>
    </row>
    <row r="12" ht="15.75">
      <c r="D12" s="18"/>
    </row>
    <row r="13" spans="2:4" ht="15.75">
      <c r="B13" s="233" t="s">
        <v>295</v>
      </c>
      <c r="D13" s="18"/>
    </row>
    <row r="14" spans="3:4" ht="15.75">
      <c r="C14" s="243"/>
      <c r="D14" s="18"/>
    </row>
    <row r="15" spans="2:4" ht="15.75">
      <c r="B15" s="18"/>
      <c r="C15" s="18"/>
      <c r="D15" s="99" t="s">
        <v>257</v>
      </c>
    </row>
    <row r="16" spans="2:10" ht="15.75">
      <c r="B16" s="18"/>
      <c r="C16" s="18"/>
      <c r="D16" s="103"/>
      <c r="H16" s="69"/>
      <c r="I16" s="69"/>
      <c r="J16" s="27"/>
    </row>
    <row r="17" spans="2:10" ht="15.75">
      <c r="B17" s="18"/>
      <c r="C17" s="18"/>
      <c r="D17" s="224"/>
      <c r="H17" s="69"/>
      <c r="I17" s="69"/>
      <c r="J17" s="27"/>
    </row>
    <row r="18" spans="2:10" ht="16.5">
      <c r="B18" s="84"/>
      <c r="C18" s="225"/>
      <c r="D18" s="226" t="s">
        <v>357</v>
      </c>
      <c r="E18" s="227"/>
      <c r="F18" s="228"/>
      <c r="G18" s="229" t="s">
        <v>258</v>
      </c>
      <c r="H18" s="95"/>
      <c r="I18" s="27"/>
      <c r="J18" s="27"/>
    </row>
    <row r="19" spans="2:10" ht="15.75">
      <c r="B19" s="84" t="s">
        <v>259</v>
      </c>
      <c r="C19" s="225"/>
      <c r="D19" s="224"/>
      <c r="H19" s="95"/>
      <c r="I19" s="27"/>
      <c r="J19" s="27"/>
    </row>
    <row r="20" spans="2:10" ht="15.75">
      <c r="B20" s="220"/>
      <c r="C20" s="221"/>
      <c r="D20" s="230"/>
      <c r="H20" s="69"/>
      <c r="I20" s="69"/>
      <c r="J20" s="27"/>
    </row>
    <row r="21" spans="2:10" ht="15.75">
      <c r="B21" s="19" t="s">
        <v>260</v>
      </c>
      <c r="C21" s="222" t="s">
        <v>349</v>
      </c>
      <c r="D21" s="72"/>
      <c r="H21" s="69"/>
      <c r="I21" s="69"/>
      <c r="J21" s="27"/>
    </row>
    <row r="22" spans="2:10" ht="15.75">
      <c r="B22" s="103"/>
      <c r="C22" s="223"/>
      <c r="D22" s="84"/>
      <c r="H22" s="69"/>
      <c r="I22" s="95"/>
      <c r="J22" s="95"/>
    </row>
    <row r="23" spans="3:15" ht="15.75">
      <c r="C23" s="231"/>
      <c r="D23" s="84"/>
      <c r="E23" s="69"/>
      <c r="F23" s="27"/>
      <c r="M23" s="69"/>
      <c r="N23" s="69"/>
      <c r="O23" s="27"/>
    </row>
    <row r="24" spans="3:4" ht="15.75">
      <c r="C24" s="246"/>
      <c r="D24" s="99"/>
    </row>
    <row r="25" spans="2:4" ht="15.75">
      <c r="B25" s="18"/>
      <c r="C25" s="18"/>
      <c r="D25" s="99" t="s">
        <v>261</v>
      </c>
    </row>
    <row r="26" spans="2:4" ht="15.75">
      <c r="B26" s="18"/>
      <c r="C26" s="18"/>
      <c r="D26" s="103"/>
    </row>
    <row r="27" spans="2:4" ht="15.75">
      <c r="B27" s="18"/>
      <c r="C27" s="18"/>
      <c r="D27" s="224"/>
    </row>
    <row r="28" spans="2:7" ht="16.5">
      <c r="B28" s="18"/>
      <c r="C28" s="18"/>
      <c r="D28" s="226" t="s">
        <v>350</v>
      </c>
      <c r="E28" s="227"/>
      <c r="F28" s="228"/>
      <c r="G28" s="229" t="s">
        <v>262</v>
      </c>
    </row>
    <row r="29" spans="2:4" ht="15.75">
      <c r="B29" s="18"/>
      <c r="C29" s="18"/>
      <c r="D29" s="224"/>
    </row>
    <row r="30" spans="2:4" ht="15.75">
      <c r="B30" s="18"/>
      <c r="C30" s="241"/>
      <c r="D30" s="245"/>
    </row>
    <row r="31" spans="2:4" ht="15.75">
      <c r="B31" s="18"/>
      <c r="C31" s="18"/>
      <c r="D31" s="72"/>
    </row>
    <row r="32" spans="2:4" ht="15.75">
      <c r="B32" s="18"/>
      <c r="C32" s="18"/>
      <c r="D32" s="84" t="s">
        <v>263</v>
      </c>
    </row>
    <row r="33" spans="2:4" ht="15.75">
      <c r="B33" s="18"/>
      <c r="C33" s="18"/>
      <c r="D33" s="99"/>
    </row>
    <row r="34" spans="2:4" ht="15.75">
      <c r="B34" s="18"/>
      <c r="C34" s="18"/>
      <c r="D34" s="99"/>
    </row>
    <row r="35" spans="2:4" ht="15.75">
      <c r="B35" s="18"/>
      <c r="C35" s="18"/>
      <c r="D35" s="99" t="s">
        <v>264</v>
      </c>
    </row>
    <row r="36" spans="2:4" ht="15.75">
      <c r="B36" s="18"/>
      <c r="C36" s="18"/>
      <c r="D36" s="103"/>
    </row>
    <row r="37" spans="2:4" ht="15.75">
      <c r="B37" s="18"/>
      <c r="C37" s="18"/>
      <c r="D37" s="224"/>
    </row>
    <row r="38" spans="2:7" ht="16.5">
      <c r="B38" s="18"/>
      <c r="C38" s="18"/>
      <c r="D38" s="226" t="s">
        <v>353</v>
      </c>
      <c r="E38" s="227"/>
      <c r="F38" s="228"/>
      <c r="G38" s="229" t="s">
        <v>265</v>
      </c>
    </row>
    <row r="39" spans="2:4" ht="15.75">
      <c r="B39" s="84" t="s">
        <v>266</v>
      </c>
      <c r="C39" s="225"/>
      <c r="D39" s="224"/>
    </row>
    <row r="40" spans="2:4" ht="15.75">
      <c r="B40" s="220"/>
      <c r="C40" s="221"/>
      <c r="D40" s="230"/>
    </row>
    <row r="41" spans="2:4" ht="15.75">
      <c r="B41" s="19" t="s">
        <v>267</v>
      </c>
      <c r="C41" s="222" t="s">
        <v>345</v>
      </c>
      <c r="D41" s="72"/>
    </row>
    <row r="42" spans="2:4" ht="15.75">
      <c r="B42" s="103"/>
      <c r="C42" s="223"/>
      <c r="D42" s="84"/>
    </row>
    <row r="43" spans="3:5" ht="15.75">
      <c r="C43" s="231"/>
      <c r="D43" s="84"/>
      <c r="E43" s="69"/>
    </row>
    <row r="44" spans="2:4" ht="15.75">
      <c r="B44" s="99" t="s">
        <v>268</v>
      </c>
      <c r="C44" s="232"/>
      <c r="D44" s="99"/>
    </row>
    <row r="45" spans="2:4" ht="15.75">
      <c r="B45" s="220"/>
      <c r="C45" s="221"/>
      <c r="D45" s="99"/>
    </row>
    <row r="46" spans="2:4" ht="15.75">
      <c r="B46" s="19" t="s">
        <v>269</v>
      </c>
      <c r="C46" s="222" t="s">
        <v>346</v>
      </c>
      <c r="D46" s="103"/>
    </row>
    <row r="47" spans="2:4" ht="15.75">
      <c r="B47" s="103"/>
      <c r="C47" s="223"/>
      <c r="D47" s="224"/>
    </row>
    <row r="48" spans="2:7" ht="16.5">
      <c r="B48" s="84"/>
      <c r="C48" s="225"/>
      <c r="D48" s="226" t="s">
        <v>354</v>
      </c>
      <c r="E48" s="227"/>
      <c r="F48" s="228"/>
      <c r="G48" s="229" t="s">
        <v>270</v>
      </c>
    </row>
    <row r="49" spans="2:4" ht="15.75">
      <c r="B49" s="18"/>
      <c r="C49" s="18"/>
      <c r="D49" s="224"/>
    </row>
    <row r="50" spans="2:4" ht="15.75">
      <c r="B50" s="18"/>
      <c r="C50" s="241"/>
      <c r="D50" s="245"/>
    </row>
    <row r="51" spans="2:4" ht="15.75">
      <c r="B51" s="18"/>
      <c r="C51" s="18"/>
      <c r="D51" s="72"/>
    </row>
    <row r="52" spans="2:4" ht="15.75">
      <c r="B52" s="18"/>
      <c r="C52" s="18"/>
      <c r="D52" s="84" t="s">
        <v>271</v>
      </c>
    </row>
    <row r="53" spans="3:4" ht="15.75">
      <c r="C53" s="231"/>
      <c r="D53" s="99"/>
    </row>
    <row r="54" spans="3:4" ht="15.75">
      <c r="C54" s="18"/>
      <c r="D54" s="99"/>
    </row>
    <row r="55" spans="2:4" ht="15.75">
      <c r="B55" s="18"/>
      <c r="C55" s="18"/>
      <c r="D55" s="99" t="s">
        <v>272</v>
      </c>
    </row>
    <row r="56" spans="2:4" ht="15.75">
      <c r="B56" s="18"/>
      <c r="C56" s="18"/>
      <c r="D56" s="103"/>
    </row>
    <row r="57" spans="2:4" ht="15.75">
      <c r="B57" s="18"/>
      <c r="C57" s="18"/>
      <c r="D57" s="224"/>
    </row>
    <row r="58" spans="2:7" ht="16.5">
      <c r="B58" s="84"/>
      <c r="C58" s="225"/>
      <c r="D58" s="226" t="s">
        <v>355</v>
      </c>
      <c r="E58" s="227"/>
      <c r="F58" s="228"/>
      <c r="G58" s="229" t="s">
        <v>273</v>
      </c>
    </row>
    <row r="59" spans="2:4" ht="15.75">
      <c r="B59" s="84" t="s">
        <v>274</v>
      </c>
      <c r="C59" s="225"/>
      <c r="D59" s="224"/>
    </row>
    <row r="60" spans="2:4" ht="15.75">
      <c r="B60" s="220"/>
      <c r="C60" s="221"/>
      <c r="D60" s="230"/>
    </row>
    <row r="61" spans="2:4" ht="15.75">
      <c r="B61" s="19" t="s">
        <v>275</v>
      </c>
      <c r="C61" s="222" t="s">
        <v>347</v>
      </c>
      <c r="D61" s="72"/>
    </row>
    <row r="62" spans="2:4" ht="15.75">
      <c r="B62" s="103"/>
      <c r="C62" s="223"/>
      <c r="D62" s="84"/>
    </row>
    <row r="63" spans="3:5" ht="15.75">
      <c r="C63" s="231"/>
      <c r="D63" s="84"/>
      <c r="E63" s="69"/>
    </row>
    <row r="64" spans="2:4" ht="15.75">
      <c r="B64" s="99" t="s">
        <v>276</v>
      </c>
      <c r="C64" s="232"/>
      <c r="D64" s="99"/>
    </row>
    <row r="65" spans="2:4" ht="15.75">
      <c r="B65" s="220"/>
      <c r="C65" s="221"/>
      <c r="D65" s="99"/>
    </row>
    <row r="66" spans="2:4" ht="15.75">
      <c r="B66" s="19" t="s">
        <v>277</v>
      </c>
      <c r="C66" s="222" t="s">
        <v>344</v>
      </c>
      <c r="D66" s="103"/>
    </row>
    <row r="67" spans="2:4" ht="15.75">
      <c r="B67" s="234"/>
      <c r="C67" s="223"/>
      <c r="D67" s="224"/>
    </row>
    <row r="68" spans="2:7" ht="16.5">
      <c r="B68" s="84"/>
      <c r="C68" s="225"/>
      <c r="D68" s="226" t="s">
        <v>352</v>
      </c>
      <c r="E68" s="227"/>
      <c r="F68" s="228"/>
      <c r="G68" s="229" t="s">
        <v>278</v>
      </c>
    </row>
    <row r="69" spans="2:4" ht="15.75">
      <c r="B69" s="18"/>
      <c r="C69" s="18"/>
      <c r="D69" s="224"/>
    </row>
    <row r="70" spans="2:4" ht="15.75">
      <c r="B70" s="18"/>
      <c r="C70" s="241"/>
      <c r="D70" s="245"/>
    </row>
    <row r="71" spans="2:4" ht="15.75">
      <c r="B71" s="18"/>
      <c r="C71" s="18"/>
      <c r="D71" s="72"/>
    </row>
    <row r="72" spans="2:4" ht="15.75">
      <c r="B72" s="18"/>
      <c r="C72" s="18"/>
      <c r="D72" s="84" t="s">
        <v>279</v>
      </c>
    </row>
    <row r="73" spans="3:4" ht="15.75">
      <c r="C73" s="231"/>
      <c r="D73" s="99"/>
    </row>
    <row r="74" spans="2:4" ht="15.75">
      <c r="B74" s="18"/>
      <c r="C74" s="18"/>
      <c r="D74" s="99"/>
    </row>
    <row r="75" spans="2:4" ht="15.75">
      <c r="B75" s="18"/>
      <c r="C75" s="18"/>
      <c r="D75" s="99" t="s">
        <v>280</v>
      </c>
    </row>
    <row r="76" spans="2:4" ht="15.75">
      <c r="B76" s="18"/>
      <c r="C76" s="18"/>
      <c r="D76" s="103"/>
    </row>
    <row r="77" spans="2:4" ht="15.75">
      <c r="B77" s="18"/>
      <c r="C77" s="18"/>
      <c r="D77" s="224"/>
    </row>
    <row r="78" spans="2:7" ht="16.5">
      <c r="B78" s="18"/>
      <c r="C78" s="18"/>
      <c r="D78" s="226" t="s">
        <v>351</v>
      </c>
      <c r="E78" s="227"/>
      <c r="F78" s="228"/>
      <c r="G78" s="229" t="s">
        <v>281</v>
      </c>
    </row>
    <row r="79" spans="2:4" ht="15.75">
      <c r="B79" s="84" t="s">
        <v>282</v>
      </c>
      <c r="C79" s="225"/>
      <c r="D79" s="224"/>
    </row>
    <row r="80" spans="2:4" ht="15.75">
      <c r="B80" s="220"/>
      <c r="C80" s="221"/>
      <c r="D80" s="230"/>
    </row>
    <row r="81" spans="2:4" ht="15.75">
      <c r="B81" s="19" t="s">
        <v>283</v>
      </c>
      <c r="C81" s="222" t="s">
        <v>343</v>
      </c>
      <c r="D81" s="72"/>
    </row>
    <row r="82" spans="2:4" ht="15.75">
      <c r="B82" s="234"/>
      <c r="C82" s="223"/>
      <c r="D82" s="84"/>
    </row>
    <row r="83" spans="3:5" ht="15.75">
      <c r="C83" s="231"/>
      <c r="D83" s="84"/>
      <c r="E83" s="69"/>
    </row>
    <row r="84" spans="2:4" ht="15.75">
      <c r="B84" s="99" t="s">
        <v>284</v>
      </c>
      <c r="C84" s="232"/>
      <c r="D84" s="99"/>
    </row>
    <row r="85" spans="2:4" ht="15.75">
      <c r="B85" s="220"/>
      <c r="C85" s="221"/>
      <c r="D85" s="99"/>
    </row>
    <row r="86" spans="2:4" ht="15.75">
      <c r="B86" s="19" t="s">
        <v>285</v>
      </c>
      <c r="C86" s="222" t="s">
        <v>348</v>
      </c>
      <c r="D86" s="103"/>
    </row>
    <row r="87" spans="2:4" ht="15.75">
      <c r="B87" s="103"/>
      <c r="C87" s="223"/>
      <c r="D87" s="224"/>
    </row>
    <row r="88" spans="2:7" ht="16.5">
      <c r="B88" s="84"/>
      <c r="C88" s="225"/>
      <c r="D88" s="226" t="s">
        <v>356</v>
      </c>
      <c r="E88" s="227"/>
      <c r="F88" s="228"/>
      <c r="G88" s="229" t="s">
        <v>286</v>
      </c>
    </row>
    <row r="89" spans="3:4" ht="15.75">
      <c r="C89" s="225"/>
      <c r="D89" s="224"/>
    </row>
    <row r="90" spans="2:4" ht="15.75">
      <c r="B90" s="18"/>
      <c r="C90" s="241"/>
      <c r="D90" s="244"/>
    </row>
    <row r="91" spans="2:4" ht="15.75">
      <c r="B91" s="18"/>
      <c r="C91" s="18"/>
      <c r="D91" s="72"/>
    </row>
    <row r="92" spans="2:4" ht="15.75">
      <c r="B92" s="18"/>
      <c r="C92" s="18"/>
      <c r="D92" s="84" t="s">
        <v>287</v>
      </c>
    </row>
  </sheetData>
  <sheetProtection selectLockedCells="1" selectUnlockedCells="1"/>
  <printOptions/>
  <pageMargins left="0.35433070866141736" right="0.35433070866141736" top="0.3937007874015748" bottom="0.7874015748031497" header="0.5118110236220472" footer="0.5118110236220472"/>
  <pageSetup fitToHeight="1" fitToWidth="1" horizontalDpi="600" verticalDpi="600" orientation="portrait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2"/>
  <sheetViews>
    <sheetView zoomScale="70" zoomScaleNormal="70" zoomScalePageLayoutView="0" workbookViewId="0" topLeftCell="A13">
      <selection activeCell="A1" sqref="A1"/>
    </sheetView>
  </sheetViews>
  <sheetFormatPr defaultColWidth="7.69921875" defaultRowHeight="15"/>
  <cols>
    <col min="1" max="1" width="8.796875" style="18" customWidth="1"/>
    <col min="2" max="10" width="15.796875" style="18" customWidth="1"/>
    <col min="11" max="16384" width="7.69921875" style="18" customWidth="1"/>
  </cols>
  <sheetData>
    <row r="1" spans="1:2" ht="18.75">
      <c r="A1" s="402"/>
      <c r="B1" s="350" t="s">
        <v>821</v>
      </c>
    </row>
    <row r="2" ht="15.75">
      <c r="B2" s="110"/>
    </row>
    <row r="3" ht="15.75">
      <c r="B3" s="250" t="s">
        <v>312</v>
      </c>
    </row>
    <row r="4" ht="15.75">
      <c r="B4" s="250" t="s">
        <v>308</v>
      </c>
    </row>
    <row r="5" ht="15.75">
      <c r="B5" s="250" t="s">
        <v>820</v>
      </c>
    </row>
    <row r="6" spans="2:7" ht="15.75">
      <c r="B6" s="253"/>
      <c r="C6" s="55"/>
      <c r="D6" s="55"/>
      <c r="E6" s="56"/>
      <c r="F6" s="56"/>
      <c r="G6" s="56"/>
    </row>
    <row r="7" spans="2:7" ht="15.75">
      <c r="B7" s="254"/>
      <c r="C7" s="55"/>
      <c r="D7" s="55"/>
      <c r="E7" s="56"/>
      <c r="F7" s="56"/>
      <c r="G7" s="56"/>
    </row>
    <row r="8" spans="2:8" ht="15.75">
      <c r="B8" s="67"/>
      <c r="C8" s="67"/>
      <c r="D8" s="80"/>
      <c r="E8" s="66"/>
      <c r="F8" s="66"/>
      <c r="G8" s="66"/>
      <c r="H8" s="66"/>
    </row>
    <row r="9" spans="2:9" ht="15.75">
      <c r="B9" s="236" t="s">
        <v>108</v>
      </c>
      <c r="C9" s="236" t="s">
        <v>114</v>
      </c>
      <c r="D9" s="236" t="s">
        <v>115</v>
      </c>
      <c r="E9" s="236" t="s">
        <v>116</v>
      </c>
      <c r="F9" s="236" t="s">
        <v>110</v>
      </c>
      <c r="G9" s="236" t="s">
        <v>111</v>
      </c>
      <c r="H9" s="236" t="s">
        <v>112</v>
      </c>
      <c r="I9" s="236" t="s">
        <v>113</v>
      </c>
    </row>
    <row r="10" spans="2:9" ht="18" customHeight="1">
      <c r="B10" s="26" t="s">
        <v>700</v>
      </c>
      <c r="C10" s="26" t="s">
        <v>660</v>
      </c>
      <c r="D10" s="26" t="s">
        <v>661</v>
      </c>
      <c r="E10" s="26" t="s">
        <v>662</v>
      </c>
      <c r="F10" s="26" t="s">
        <v>663</v>
      </c>
      <c r="G10" s="26" t="s">
        <v>664</v>
      </c>
      <c r="H10" s="26" t="s">
        <v>665</v>
      </c>
      <c r="I10" s="26" t="s">
        <v>666</v>
      </c>
    </row>
    <row r="11" spans="2:9" ht="15.75">
      <c r="B11" s="26" t="s">
        <v>124</v>
      </c>
      <c r="C11" s="26" t="s">
        <v>123</v>
      </c>
      <c r="D11" s="26" t="s">
        <v>122</v>
      </c>
      <c r="E11" s="26" t="s">
        <v>121</v>
      </c>
      <c r="F11" s="26" t="s">
        <v>120</v>
      </c>
      <c r="G11" s="26" t="s">
        <v>119</v>
      </c>
      <c r="H11" s="26" t="s">
        <v>701</v>
      </c>
      <c r="I11" s="26" t="s">
        <v>117</v>
      </c>
    </row>
    <row r="12" spans="2:9" ht="15.75">
      <c r="B12" s="26" t="s">
        <v>132</v>
      </c>
      <c r="C12" s="26" t="s">
        <v>131</v>
      </c>
      <c r="D12" s="26" t="s">
        <v>130</v>
      </c>
      <c r="E12" s="26" t="s">
        <v>129</v>
      </c>
      <c r="F12" s="26" t="s">
        <v>128</v>
      </c>
      <c r="G12" s="26" t="s">
        <v>127</v>
      </c>
      <c r="H12" s="26" t="s">
        <v>126</v>
      </c>
      <c r="I12" s="26" t="s">
        <v>125</v>
      </c>
    </row>
    <row r="13" spans="2:9" ht="15.75">
      <c r="B13" s="317"/>
      <c r="C13" s="317"/>
      <c r="D13" s="317" t="s">
        <v>138</v>
      </c>
      <c r="E13" s="26" t="s">
        <v>137</v>
      </c>
      <c r="F13" s="317" t="s">
        <v>136</v>
      </c>
      <c r="G13" s="26" t="s">
        <v>135</v>
      </c>
      <c r="H13" s="317" t="s">
        <v>671</v>
      </c>
      <c r="I13" s="26" t="s">
        <v>133</v>
      </c>
    </row>
    <row r="14" ht="15.75">
      <c r="B14" s="57"/>
    </row>
    <row r="15" spans="2:10" s="56" customFormat="1" ht="15.75">
      <c r="B15" s="251" t="s">
        <v>309</v>
      </c>
      <c r="C15" s="131"/>
      <c r="E15" s="256"/>
      <c r="F15" s="256"/>
      <c r="G15" s="256"/>
      <c r="H15" s="54"/>
      <c r="I15" s="54"/>
      <c r="J15" s="54"/>
    </row>
    <row r="16" spans="2:10" s="56" customFormat="1" ht="15.75">
      <c r="B16" s="251" t="s">
        <v>822</v>
      </c>
      <c r="C16" s="131"/>
      <c r="D16" s="256"/>
      <c r="E16" s="256"/>
      <c r="F16" s="256"/>
      <c r="G16" s="256"/>
      <c r="H16" s="54"/>
      <c r="I16" s="54"/>
      <c r="J16" s="54"/>
    </row>
    <row r="17" s="56" customFormat="1" ht="15.75">
      <c r="B17" s="251" t="s">
        <v>823</v>
      </c>
    </row>
    <row r="18" spans="2:4" s="56" customFormat="1" ht="16.5">
      <c r="B18" s="249"/>
      <c r="D18" s="62"/>
    </row>
    <row r="19" spans="2:4" ht="18" customHeight="1">
      <c r="B19" s="250" t="s">
        <v>824</v>
      </c>
      <c r="C19" s="21"/>
      <c r="D19" s="19"/>
    </row>
    <row r="20" spans="2:4" ht="18" customHeight="1">
      <c r="B20" s="250"/>
      <c r="C20" s="21"/>
      <c r="D20" s="19"/>
    </row>
    <row r="21" spans="2:12" ht="18" customHeight="1">
      <c r="B21" s="258" t="str">
        <f>'女乙賽程'!R7</f>
        <v>J&amp;M</v>
      </c>
      <c r="C21" s="259" t="s">
        <v>46</v>
      </c>
      <c r="D21" s="62"/>
      <c r="E21" s="56"/>
      <c r="F21" s="56"/>
      <c r="G21" s="56"/>
      <c r="H21" s="56"/>
      <c r="I21" s="56"/>
      <c r="J21" s="56"/>
      <c r="L21" s="19"/>
    </row>
    <row r="22" spans="2:12" ht="18" customHeight="1">
      <c r="B22" s="62"/>
      <c r="C22" s="100" t="s">
        <v>171</v>
      </c>
      <c r="D22" s="260"/>
      <c r="E22" s="56"/>
      <c r="F22" s="56"/>
      <c r="G22" s="56"/>
      <c r="H22" s="56"/>
      <c r="I22" s="56"/>
      <c r="J22" s="56"/>
      <c r="L22" s="19"/>
    </row>
    <row r="23" spans="2:12" ht="18" customHeight="1">
      <c r="B23" s="261"/>
      <c r="C23" s="430" t="s">
        <v>1000</v>
      </c>
      <c r="D23" s="262" t="str">
        <f>B21</f>
        <v>J&amp;M</v>
      </c>
      <c r="E23" s="69"/>
      <c r="F23" s="27"/>
      <c r="G23" s="27"/>
      <c r="H23" s="27"/>
      <c r="I23" s="27"/>
      <c r="J23" s="56"/>
      <c r="K23" s="95"/>
      <c r="L23" s="82"/>
    </row>
    <row r="24" spans="2:17" ht="18" customHeight="1">
      <c r="B24" s="262" t="str">
        <f>B72</f>
        <v>孖7</v>
      </c>
      <c r="C24" s="263" t="s">
        <v>195</v>
      </c>
      <c r="D24" s="299"/>
      <c r="E24" s="81"/>
      <c r="F24" s="264"/>
      <c r="G24" s="27"/>
      <c r="H24" s="27"/>
      <c r="I24" s="27"/>
      <c r="J24" s="56"/>
      <c r="L24" s="19"/>
      <c r="M24" s="69"/>
      <c r="N24" s="27"/>
      <c r="O24" s="27"/>
      <c r="P24" s="27"/>
      <c r="Q24" s="27"/>
    </row>
    <row r="25" spans="2:17" ht="18" customHeight="1">
      <c r="B25" s="265"/>
      <c r="C25" s="266"/>
      <c r="D25" s="100" t="s">
        <v>172</v>
      </c>
      <c r="E25" s="267"/>
      <c r="F25" s="264"/>
      <c r="G25" s="27"/>
      <c r="H25" s="27"/>
      <c r="I25" s="27"/>
      <c r="J25" s="56"/>
      <c r="L25" s="69"/>
      <c r="M25" s="69"/>
      <c r="N25" s="22"/>
      <c r="O25" s="27"/>
      <c r="P25" s="27"/>
      <c r="Q25" s="27"/>
    </row>
    <row r="26" spans="2:17" ht="18" customHeight="1">
      <c r="B26" s="265"/>
      <c r="C26" s="260"/>
      <c r="D26" s="300"/>
      <c r="E26" s="268"/>
      <c r="F26" s="258"/>
      <c r="G26" s="27"/>
      <c r="H26" s="27"/>
      <c r="I26" s="27"/>
      <c r="J26" s="56"/>
      <c r="L26" s="95"/>
      <c r="M26" s="27"/>
      <c r="N26" s="84"/>
      <c r="O26" s="27"/>
      <c r="P26" s="27"/>
      <c r="Q26" s="27"/>
    </row>
    <row r="27" spans="2:17" ht="18" customHeight="1">
      <c r="B27" s="262" t="str">
        <f>B74</f>
        <v>虹孩儀</v>
      </c>
      <c r="C27" s="269" t="s">
        <v>197</v>
      </c>
      <c r="D27" s="270"/>
      <c r="E27" s="69"/>
      <c r="F27" s="271"/>
      <c r="G27" s="83"/>
      <c r="H27" s="27"/>
      <c r="I27" s="27"/>
      <c r="J27" s="56"/>
      <c r="L27" s="19"/>
      <c r="M27" s="69"/>
      <c r="N27" s="84"/>
      <c r="O27" s="27"/>
      <c r="P27" s="27"/>
      <c r="Q27" s="27"/>
    </row>
    <row r="28" spans="2:17" ht="18" customHeight="1">
      <c r="B28" s="265"/>
      <c r="C28" s="100" t="s">
        <v>174</v>
      </c>
      <c r="D28" s="262" t="str">
        <f>B30</f>
        <v>SURVIVOR</v>
      </c>
      <c r="E28" s="73"/>
      <c r="F28" s="271"/>
      <c r="G28" s="83"/>
      <c r="H28" s="27"/>
      <c r="I28" s="27"/>
      <c r="J28" s="56"/>
      <c r="K28" s="95"/>
      <c r="L28" s="22"/>
      <c r="M28" s="73"/>
      <c r="N28" s="84"/>
      <c r="O28" s="27"/>
      <c r="P28" s="27"/>
      <c r="Q28" s="27"/>
    </row>
    <row r="29" spans="2:17" ht="18" customHeight="1">
      <c r="B29" s="265"/>
      <c r="C29" s="431" t="s">
        <v>1003</v>
      </c>
      <c r="D29" s="69"/>
      <c r="E29" s="69"/>
      <c r="F29" s="271"/>
      <c r="G29" s="83"/>
      <c r="H29" s="27"/>
      <c r="I29" s="27"/>
      <c r="J29" s="56"/>
      <c r="L29" s="69"/>
      <c r="M29" s="69"/>
      <c r="N29" s="84"/>
      <c r="O29" s="27"/>
      <c r="P29" s="27"/>
      <c r="Q29" s="27"/>
    </row>
    <row r="30" spans="2:17" ht="18" customHeight="1">
      <c r="B30" s="258" t="str">
        <f>'女乙賽程'!Y37</f>
        <v>SURVIVOR</v>
      </c>
      <c r="C30" s="272" t="s">
        <v>64</v>
      </c>
      <c r="D30" s="69"/>
      <c r="E30" s="95"/>
      <c r="F30" s="100" t="s">
        <v>235</v>
      </c>
      <c r="G30" s="95"/>
      <c r="H30" s="27"/>
      <c r="I30" s="27"/>
      <c r="J30" s="56"/>
      <c r="L30" s="69"/>
      <c r="M30" s="95"/>
      <c r="N30" s="95"/>
      <c r="O30" s="95"/>
      <c r="P30" s="27"/>
      <c r="Q30" s="27"/>
    </row>
    <row r="31" spans="2:17" ht="18" customHeight="1">
      <c r="B31" s="273"/>
      <c r="C31" s="266"/>
      <c r="D31" s="69"/>
      <c r="E31" s="95"/>
      <c r="F31" s="301"/>
      <c r="G31" s="95"/>
      <c r="H31" s="27"/>
      <c r="I31" s="27"/>
      <c r="J31" s="56"/>
      <c r="L31" s="69"/>
      <c r="M31" s="95"/>
      <c r="N31" s="95"/>
      <c r="O31" s="95"/>
      <c r="P31" s="27"/>
      <c r="Q31" s="27"/>
    </row>
    <row r="32" spans="2:14" ht="18" customHeight="1">
      <c r="B32" s="265"/>
      <c r="C32" s="274"/>
      <c r="D32" s="69"/>
      <c r="E32" s="95"/>
      <c r="F32" s="300"/>
      <c r="G32" s="275"/>
      <c r="H32" s="276"/>
      <c r="I32" s="27"/>
      <c r="J32" s="56"/>
      <c r="L32" s="69"/>
      <c r="M32" s="69"/>
      <c r="N32" s="19"/>
    </row>
    <row r="33" spans="2:14" ht="18" customHeight="1">
      <c r="B33" s="262" t="str">
        <f>'女乙賽程'!R25</f>
        <v>QUIT</v>
      </c>
      <c r="C33" s="277" t="s">
        <v>50</v>
      </c>
      <c r="D33" s="69"/>
      <c r="E33" s="69"/>
      <c r="F33" s="293"/>
      <c r="G33" s="56"/>
      <c r="H33" s="278"/>
      <c r="I33" s="56"/>
      <c r="J33" s="56"/>
      <c r="K33" s="95"/>
      <c r="L33" s="22"/>
      <c r="M33" s="27"/>
      <c r="N33" s="84"/>
    </row>
    <row r="34" spans="2:16" ht="18" customHeight="1">
      <c r="B34" s="265"/>
      <c r="C34" s="100" t="s">
        <v>176</v>
      </c>
      <c r="D34" s="279"/>
      <c r="E34" s="27"/>
      <c r="F34" s="271"/>
      <c r="G34" s="56"/>
      <c r="H34" s="278"/>
      <c r="I34" s="56"/>
      <c r="J34" s="56"/>
      <c r="K34" s="95"/>
      <c r="L34" s="19"/>
      <c r="M34" s="69"/>
      <c r="N34" s="84"/>
      <c r="P34" s="19"/>
    </row>
    <row r="35" spans="2:17" ht="18" customHeight="1">
      <c r="B35" s="265"/>
      <c r="C35" s="432" t="s">
        <v>999</v>
      </c>
      <c r="D35" s="262" t="str">
        <f>B36</f>
        <v>DBRB</v>
      </c>
      <c r="E35" s="69"/>
      <c r="F35" s="271"/>
      <c r="G35" s="268"/>
      <c r="H35" s="278"/>
      <c r="I35" s="56"/>
      <c r="J35" s="56"/>
      <c r="L35" s="69"/>
      <c r="M35" s="69"/>
      <c r="N35" s="84"/>
      <c r="O35" s="84"/>
      <c r="P35" s="27"/>
      <c r="Q35" s="27"/>
    </row>
    <row r="36" spans="2:17" ht="18" customHeight="1">
      <c r="B36" s="262" t="str">
        <f>B77</f>
        <v>DBRB</v>
      </c>
      <c r="C36" s="78" t="s">
        <v>191</v>
      </c>
      <c r="D36" s="302"/>
      <c r="E36" s="69"/>
      <c r="F36" s="271"/>
      <c r="G36" s="280"/>
      <c r="H36" s="88"/>
      <c r="I36" s="27"/>
      <c r="J36" s="56"/>
      <c r="L36" s="95"/>
      <c r="M36" s="69"/>
      <c r="N36" s="19"/>
      <c r="O36" s="27"/>
      <c r="P36" s="27"/>
      <c r="Q36" s="27"/>
    </row>
    <row r="37" spans="2:17" ht="18" customHeight="1">
      <c r="B37" s="56"/>
      <c r="C37" s="266"/>
      <c r="D37" s="100" t="s">
        <v>177</v>
      </c>
      <c r="E37" s="87"/>
      <c r="F37" s="258"/>
      <c r="G37" s="83"/>
      <c r="H37" s="88"/>
      <c r="I37" s="27"/>
      <c r="J37" s="56"/>
      <c r="L37" s="19"/>
      <c r="M37" s="69"/>
      <c r="N37" s="22"/>
      <c r="O37" s="27"/>
      <c r="P37" s="27"/>
      <c r="Q37" s="27"/>
    </row>
    <row r="38" spans="2:17" ht="18" customHeight="1">
      <c r="B38" s="265"/>
      <c r="C38" s="260"/>
      <c r="D38" s="300"/>
      <c r="E38" s="69"/>
      <c r="F38" s="264"/>
      <c r="G38" s="27"/>
      <c r="H38" s="88"/>
      <c r="I38" s="27"/>
      <c r="J38" s="56"/>
      <c r="L38" s="69"/>
      <c r="M38" s="69"/>
      <c r="N38" s="84"/>
      <c r="O38" s="27"/>
      <c r="P38" s="27"/>
      <c r="Q38" s="27"/>
    </row>
    <row r="39" spans="2:17" ht="18" customHeight="1">
      <c r="B39" s="262" t="str">
        <f>B75</f>
        <v>IC</v>
      </c>
      <c r="C39" s="281" t="s">
        <v>198</v>
      </c>
      <c r="D39" s="125"/>
      <c r="E39" s="69"/>
      <c r="F39" s="84"/>
      <c r="G39" s="27"/>
      <c r="H39" s="88"/>
      <c r="I39" s="27"/>
      <c r="J39" s="56"/>
      <c r="K39" s="95"/>
      <c r="L39" s="69"/>
      <c r="M39" s="69"/>
      <c r="N39" s="84"/>
      <c r="O39" s="27"/>
      <c r="P39" s="27"/>
      <c r="Q39" s="27"/>
    </row>
    <row r="40" spans="2:17" ht="18" customHeight="1">
      <c r="B40" s="265"/>
      <c r="C40" s="100" t="s">
        <v>179</v>
      </c>
      <c r="D40" s="258" t="str">
        <f>B42</f>
        <v>ABMM</v>
      </c>
      <c r="E40" s="69"/>
      <c r="F40" s="84"/>
      <c r="G40" s="27"/>
      <c r="H40" s="88"/>
      <c r="I40" s="27"/>
      <c r="J40" s="56"/>
      <c r="L40" s="82"/>
      <c r="M40" s="69"/>
      <c r="N40" s="84"/>
      <c r="O40" s="27"/>
      <c r="P40" s="27"/>
      <c r="Q40" s="27"/>
    </row>
    <row r="41" spans="2:17" ht="18" customHeight="1">
      <c r="B41" s="265"/>
      <c r="C41" s="432" t="s">
        <v>1001</v>
      </c>
      <c r="D41" s="282"/>
      <c r="E41" s="69"/>
      <c r="F41" s="84"/>
      <c r="G41" s="27"/>
      <c r="H41" s="88"/>
      <c r="I41" s="27"/>
      <c r="J41" s="56"/>
      <c r="L41" s="95"/>
      <c r="M41" s="27"/>
      <c r="N41" s="27"/>
      <c r="O41" s="95"/>
      <c r="P41" s="27"/>
      <c r="Q41" s="95"/>
    </row>
    <row r="42" spans="2:17" ht="18" customHeight="1">
      <c r="B42" s="258" t="str">
        <f>'女乙賽程'!Y13</f>
        <v>ABMM</v>
      </c>
      <c r="C42" s="272" t="s">
        <v>49</v>
      </c>
      <c r="D42" s="95"/>
      <c r="E42" s="27"/>
      <c r="F42" s="27"/>
      <c r="G42" s="56"/>
      <c r="H42" s="100" t="s">
        <v>236</v>
      </c>
      <c r="I42" s="303"/>
      <c r="J42" s="258"/>
      <c r="L42" s="69"/>
      <c r="M42" s="73"/>
      <c r="N42" s="27"/>
      <c r="O42" s="69"/>
      <c r="P42" s="69"/>
      <c r="Q42" s="69"/>
    </row>
    <row r="43" spans="2:16" ht="18" customHeight="1">
      <c r="B43" s="265"/>
      <c r="C43" s="260"/>
      <c r="D43" s="69"/>
      <c r="E43" s="73"/>
      <c r="F43" s="27"/>
      <c r="G43" s="56"/>
      <c r="H43" s="283" t="s">
        <v>89</v>
      </c>
      <c r="I43" s="284"/>
      <c r="J43" s="56"/>
      <c r="L43" s="19"/>
      <c r="N43" s="19"/>
      <c r="P43" s="27"/>
    </row>
    <row r="44" spans="2:17" ht="18" customHeight="1">
      <c r="B44" s="265"/>
      <c r="C44" s="260"/>
      <c r="D44" s="69"/>
      <c r="E44" s="73"/>
      <c r="F44" s="84"/>
      <c r="G44" s="298"/>
      <c r="H44" s="85"/>
      <c r="I44" s="298"/>
      <c r="J44" s="56"/>
      <c r="K44" s="95"/>
      <c r="L44" s="19"/>
      <c r="N44" s="19"/>
      <c r="O44" s="27"/>
      <c r="P44" s="27"/>
      <c r="Q44" s="27"/>
    </row>
    <row r="45" spans="2:17" ht="18" customHeight="1">
      <c r="B45" s="258" t="str">
        <f>'女乙賽程'!R13</f>
        <v>LOKSUET</v>
      </c>
      <c r="C45" s="259" t="s">
        <v>48</v>
      </c>
      <c r="D45" s="62"/>
      <c r="E45" s="56"/>
      <c r="F45" s="62"/>
      <c r="G45" s="56"/>
      <c r="H45" s="88"/>
      <c r="I45" s="56"/>
      <c r="J45" s="56"/>
      <c r="K45" s="95"/>
      <c r="L45" s="69"/>
      <c r="M45" s="69"/>
      <c r="N45" s="84"/>
      <c r="O45" s="27"/>
      <c r="P45" s="27"/>
      <c r="Q45" s="27"/>
    </row>
    <row r="46" spans="2:17" ht="18" customHeight="1">
      <c r="B46" s="265"/>
      <c r="C46" s="100" t="s">
        <v>170</v>
      </c>
      <c r="D46" s="285"/>
      <c r="E46" s="56"/>
      <c r="F46" s="62"/>
      <c r="G46" s="27"/>
      <c r="H46" s="88"/>
      <c r="I46" s="27"/>
      <c r="J46" s="56"/>
      <c r="L46" s="69"/>
      <c r="M46" s="69"/>
      <c r="N46" s="22"/>
      <c r="O46" s="27"/>
      <c r="P46" s="27"/>
      <c r="Q46" s="27"/>
    </row>
    <row r="47" spans="2:17" ht="18" customHeight="1">
      <c r="B47" s="265"/>
      <c r="C47" s="432" t="s">
        <v>998</v>
      </c>
      <c r="D47" s="258" t="str">
        <f>B48</f>
        <v>YSYL</v>
      </c>
      <c r="E47" s="69"/>
      <c r="F47" s="77"/>
      <c r="G47" s="27"/>
      <c r="H47" s="88"/>
      <c r="I47" s="27"/>
      <c r="J47" s="56"/>
      <c r="L47" s="95"/>
      <c r="M47" s="27"/>
      <c r="N47" s="84"/>
      <c r="O47" s="27"/>
      <c r="P47" s="27"/>
      <c r="Q47" s="27"/>
    </row>
    <row r="48" spans="2:17" ht="18" customHeight="1">
      <c r="B48" s="262" t="str">
        <f>B78</f>
        <v>YSYL</v>
      </c>
      <c r="C48" s="78" t="s">
        <v>200</v>
      </c>
      <c r="D48" s="304"/>
      <c r="E48" s="89"/>
      <c r="F48" s="56"/>
      <c r="G48" s="27"/>
      <c r="H48" s="88"/>
      <c r="I48" s="27"/>
      <c r="J48" s="56"/>
      <c r="L48" s="19"/>
      <c r="M48" s="69"/>
      <c r="N48" s="84"/>
      <c r="O48" s="27"/>
      <c r="P48" s="27"/>
      <c r="Q48" s="27"/>
    </row>
    <row r="49" spans="2:17" ht="18" customHeight="1">
      <c r="B49" s="265"/>
      <c r="C49" s="266"/>
      <c r="D49" s="100" t="s">
        <v>237</v>
      </c>
      <c r="E49" s="27"/>
      <c r="F49" s="258"/>
      <c r="G49" s="27"/>
      <c r="H49" s="88"/>
      <c r="I49" s="27"/>
      <c r="J49" s="56"/>
      <c r="K49" s="95"/>
      <c r="L49" s="22"/>
      <c r="M49" s="73"/>
      <c r="N49" s="84"/>
      <c r="O49" s="69"/>
      <c r="P49" s="27"/>
      <c r="Q49" s="27"/>
    </row>
    <row r="50" spans="2:17" ht="18" customHeight="1">
      <c r="B50" s="265"/>
      <c r="C50" s="260"/>
      <c r="D50" s="300"/>
      <c r="E50" s="27"/>
      <c r="F50" s="286"/>
      <c r="G50" s="27"/>
      <c r="H50" s="88"/>
      <c r="I50" s="27"/>
      <c r="J50" s="56"/>
      <c r="K50" s="95"/>
      <c r="L50" s="69"/>
      <c r="M50" s="69"/>
      <c r="N50" s="84"/>
      <c r="P50" s="27"/>
      <c r="Q50" s="27"/>
    </row>
    <row r="51" spans="2:17" ht="18" customHeight="1">
      <c r="B51" s="265"/>
      <c r="C51" s="260"/>
      <c r="D51" s="300"/>
      <c r="E51" s="27"/>
      <c r="F51" s="271"/>
      <c r="G51" s="27"/>
      <c r="H51" s="88"/>
      <c r="I51" s="27"/>
      <c r="J51" s="56"/>
      <c r="L51" s="69"/>
      <c r="M51" s="95"/>
      <c r="N51" s="95"/>
      <c r="O51" s="69"/>
      <c r="P51" s="27"/>
      <c r="Q51" s="27"/>
    </row>
    <row r="52" spans="2:17" ht="18" customHeight="1">
      <c r="B52" s="262" t="str">
        <f>B71</f>
        <v>BETTER</v>
      </c>
      <c r="C52" s="287" t="s">
        <v>194</v>
      </c>
      <c r="D52" s="270"/>
      <c r="E52" s="69"/>
      <c r="F52" s="271"/>
      <c r="G52" s="27"/>
      <c r="H52" s="88"/>
      <c r="I52" s="27"/>
      <c r="J52" s="56"/>
      <c r="L52" s="69"/>
      <c r="M52" s="69"/>
      <c r="N52" s="19"/>
      <c r="Q52" s="27"/>
    </row>
    <row r="53" spans="2:17" ht="18" customHeight="1">
      <c r="B53" s="265"/>
      <c r="C53" s="100" t="s">
        <v>173</v>
      </c>
      <c r="D53" s="262" t="str">
        <f>B55</f>
        <v>哈密瓜</v>
      </c>
      <c r="E53" s="73"/>
      <c r="F53" s="271"/>
      <c r="G53" s="87"/>
      <c r="H53" s="258"/>
      <c r="I53" s="27"/>
      <c r="J53" s="56"/>
      <c r="L53" s="69"/>
      <c r="M53" s="69"/>
      <c r="N53" s="84"/>
      <c r="Q53" s="27"/>
    </row>
    <row r="54" spans="2:17" ht="18" customHeight="1">
      <c r="B54" s="265"/>
      <c r="C54" s="432" t="s">
        <v>997</v>
      </c>
      <c r="D54" s="69"/>
      <c r="E54" s="69"/>
      <c r="F54" s="271"/>
      <c r="G54" s="56"/>
      <c r="H54" s="56"/>
      <c r="I54" s="27"/>
      <c r="J54" s="56"/>
      <c r="K54" s="91"/>
      <c r="L54" s="95"/>
      <c r="M54" s="27"/>
      <c r="N54" s="84"/>
      <c r="Q54" s="27"/>
    </row>
    <row r="55" spans="2:17" ht="18" customHeight="1">
      <c r="B55" s="258" t="str">
        <f>'女乙賽程'!Y25</f>
        <v>哈密瓜</v>
      </c>
      <c r="C55" s="272" t="s">
        <v>51</v>
      </c>
      <c r="D55" s="69"/>
      <c r="E55" s="95"/>
      <c r="F55" s="100" t="s">
        <v>238</v>
      </c>
      <c r="G55" s="69"/>
      <c r="H55" s="27"/>
      <c r="I55" s="27"/>
      <c r="J55" s="56"/>
      <c r="K55" s="95"/>
      <c r="L55" s="92"/>
      <c r="M55" s="69"/>
      <c r="N55" s="84"/>
      <c r="Q55" s="27"/>
    </row>
    <row r="56" spans="2:14" ht="18" customHeight="1">
      <c r="B56" s="265"/>
      <c r="C56" s="260"/>
      <c r="D56" s="69"/>
      <c r="E56" s="69"/>
      <c r="F56" s="300"/>
      <c r="G56" s="56"/>
      <c r="H56" s="56"/>
      <c r="I56" s="27"/>
      <c r="J56" s="56"/>
      <c r="K56" s="95"/>
      <c r="L56" s="93"/>
      <c r="M56" s="69"/>
      <c r="N56" s="84"/>
    </row>
    <row r="57" spans="2:15" ht="18" customHeight="1">
      <c r="B57" s="71"/>
      <c r="C57" s="274"/>
      <c r="D57" s="69"/>
      <c r="E57" s="69"/>
      <c r="F57" s="271"/>
      <c r="G57" s="56"/>
      <c r="H57" s="56"/>
      <c r="I57" s="27"/>
      <c r="J57" s="56"/>
      <c r="L57" s="95"/>
      <c r="M57" s="69"/>
      <c r="N57" s="19"/>
      <c r="O57" s="27"/>
    </row>
    <row r="58" spans="2:17" ht="18" customHeight="1">
      <c r="B58" s="262" t="str">
        <f>B73</f>
        <v>葵青-悟能</v>
      </c>
      <c r="C58" s="263" t="s">
        <v>196</v>
      </c>
      <c r="D58" s="305"/>
      <c r="E58" s="27"/>
      <c r="F58" s="271"/>
      <c r="G58" s="56"/>
      <c r="H58" s="56"/>
      <c r="I58" s="27"/>
      <c r="J58" s="56"/>
      <c r="L58" s="69"/>
      <c r="M58" s="69"/>
      <c r="N58" s="22"/>
      <c r="O58" s="94"/>
      <c r="P58" s="94"/>
      <c r="Q58" s="27"/>
    </row>
    <row r="59" spans="2:17" ht="18" customHeight="1">
      <c r="B59" s="265"/>
      <c r="C59" s="100" t="s">
        <v>175</v>
      </c>
      <c r="D59" s="279"/>
      <c r="E59" s="288"/>
      <c r="F59" s="271"/>
      <c r="G59" s="56"/>
      <c r="H59" s="289"/>
      <c r="I59" s="289"/>
      <c r="J59" s="56"/>
      <c r="L59" s="19"/>
      <c r="M59" s="69"/>
      <c r="N59" s="27"/>
      <c r="O59" s="94"/>
      <c r="P59" s="94"/>
      <c r="Q59" s="27"/>
    </row>
    <row r="60" spans="2:17" ht="18" customHeight="1">
      <c r="B60" s="71"/>
      <c r="C60" s="432" t="s">
        <v>996</v>
      </c>
      <c r="D60" s="258" t="str">
        <f>B61</f>
        <v>Tsunami - CC</v>
      </c>
      <c r="E60" s="69"/>
      <c r="F60" s="271"/>
      <c r="G60" s="56"/>
      <c r="H60" s="290"/>
      <c r="I60" s="291"/>
      <c r="J60" s="56"/>
      <c r="L60" s="447"/>
      <c r="M60" s="69"/>
      <c r="N60" s="27"/>
      <c r="O60" s="94"/>
      <c r="P60" s="94"/>
      <c r="Q60" s="27"/>
    </row>
    <row r="61" spans="2:17" ht="18" customHeight="1">
      <c r="B61" s="258" t="str">
        <f>'女乙賽程'!R37</f>
        <v>Tsunami - CC</v>
      </c>
      <c r="C61" s="272" t="s">
        <v>63</v>
      </c>
      <c r="D61" s="100"/>
      <c r="E61" s="56"/>
      <c r="F61" s="292"/>
      <c r="G61" s="27"/>
      <c r="H61" s="56"/>
      <c r="I61" s="291"/>
      <c r="J61" s="56"/>
      <c r="K61" s="99"/>
      <c r="L61" s="447"/>
      <c r="M61" s="69"/>
      <c r="N61" s="27"/>
      <c r="O61" s="94"/>
      <c r="P61" s="94"/>
      <c r="Q61" s="27"/>
    </row>
    <row r="62" spans="2:17" ht="18" customHeight="1">
      <c r="B62" s="265"/>
      <c r="C62" s="260"/>
      <c r="D62" s="100" t="s">
        <v>239</v>
      </c>
      <c r="E62" s="87"/>
      <c r="F62" s="258"/>
      <c r="G62" s="94"/>
      <c r="H62" s="94"/>
      <c r="I62" s="88"/>
      <c r="J62" s="56"/>
      <c r="L62" s="19"/>
      <c r="M62" s="27"/>
      <c r="N62" s="27"/>
      <c r="O62" s="94"/>
      <c r="P62" s="94"/>
      <c r="Q62" s="27"/>
    </row>
    <row r="63" spans="2:17" ht="18" customHeight="1">
      <c r="B63" s="265"/>
      <c r="C63" s="260"/>
      <c r="D63" s="300"/>
      <c r="E63" s="69"/>
      <c r="F63" s="264"/>
      <c r="G63" s="94"/>
      <c r="H63" s="94"/>
      <c r="I63" s="88"/>
      <c r="J63" s="56"/>
      <c r="L63" s="19"/>
      <c r="N63" s="19"/>
      <c r="O63" s="94"/>
      <c r="P63" s="94"/>
      <c r="Q63" s="27"/>
    </row>
    <row r="64" spans="2:10" ht="15.75">
      <c r="B64" s="273"/>
      <c r="C64" s="274"/>
      <c r="D64" s="293"/>
      <c r="E64" s="69"/>
      <c r="F64" s="27"/>
      <c r="G64" s="94"/>
      <c r="H64" s="94"/>
      <c r="I64" s="100" t="s">
        <v>240</v>
      </c>
      <c r="J64" s="294"/>
    </row>
    <row r="65" spans="2:10" ht="15.75">
      <c r="B65" s="262" t="str">
        <f>B76</f>
        <v>黑豹</v>
      </c>
      <c r="C65" s="295" t="s">
        <v>199</v>
      </c>
      <c r="D65" s="56"/>
      <c r="E65" s="81"/>
      <c r="F65" s="27"/>
      <c r="G65" s="94"/>
      <c r="H65" s="94"/>
      <c r="I65" s="283" t="s">
        <v>90</v>
      </c>
      <c r="J65" s="296"/>
    </row>
    <row r="66" spans="2:10" ht="15.75">
      <c r="B66" s="265"/>
      <c r="C66" s="100" t="s">
        <v>178</v>
      </c>
      <c r="D66" s="262" t="str">
        <f>B68</f>
        <v>葵青-下手</v>
      </c>
      <c r="E66" s="69"/>
      <c r="F66" s="27"/>
      <c r="G66" s="94"/>
      <c r="H66" s="94"/>
      <c r="I66" s="298"/>
      <c r="J66" s="268"/>
    </row>
    <row r="67" spans="2:10" ht="15.75">
      <c r="B67" s="273"/>
      <c r="C67" s="432" t="s">
        <v>1002</v>
      </c>
      <c r="D67" s="62"/>
      <c r="E67" s="27"/>
      <c r="F67" s="27"/>
      <c r="G67" s="94"/>
      <c r="H67" s="94"/>
      <c r="I67" s="88"/>
      <c r="J67" s="56"/>
    </row>
    <row r="68" spans="2:10" ht="15.75">
      <c r="B68" s="262" t="str">
        <f>'女乙賽程'!Y7</f>
        <v>葵青-下手</v>
      </c>
      <c r="C68" s="272" t="s">
        <v>47</v>
      </c>
      <c r="D68" s="62"/>
      <c r="E68" s="56"/>
      <c r="F68" s="62"/>
      <c r="G68" s="94"/>
      <c r="H68" s="306"/>
      <c r="I68" s="307"/>
      <c r="J68" s="56"/>
    </row>
    <row r="69" spans="2:10" ht="15.75">
      <c r="B69" s="78"/>
      <c r="C69" s="260"/>
      <c r="D69" s="56"/>
      <c r="E69" s="56"/>
      <c r="F69" s="56"/>
      <c r="G69" s="94"/>
      <c r="H69" s="27"/>
      <c r="I69" s="56"/>
      <c r="J69" s="56"/>
    </row>
    <row r="70" spans="2:10" ht="15.75">
      <c r="B70" s="56"/>
      <c r="C70" s="56"/>
      <c r="D70" s="56"/>
      <c r="E70" s="56"/>
      <c r="F70" s="56"/>
      <c r="G70" s="56"/>
      <c r="H70" s="56"/>
      <c r="I70" s="56"/>
      <c r="J70" s="56"/>
    </row>
    <row r="71" spans="2:10" ht="15.75">
      <c r="B71" s="297" t="str">
        <f>'女乙賽程'!R8</f>
        <v>BETTER</v>
      </c>
      <c r="C71" s="260" t="s">
        <v>57</v>
      </c>
      <c r="D71" s="56"/>
      <c r="E71" s="56"/>
      <c r="F71" s="56"/>
      <c r="G71" s="94" t="s">
        <v>91</v>
      </c>
      <c r="H71" s="27" t="s">
        <v>96</v>
      </c>
      <c r="I71" s="258"/>
      <c r="J71" s="56"/>
    </row>
    <row r="72" spans="2:10" ht="15.75">
      <c r="B72" s="297" t="str">
        <f>'女乙賽程'!Y8</f>
        <v>孖7</v>
      </c>
      <c r="C72" s="260" t="s">
        <v>56</v>
      </c>
      <c r="D72" s="56"/>
      <c r="E72" s="56"/>
      <c r="F72" s="56"/>
      <c r="G72" s="94" t="s">
        <v>93</v>
      </c>
      <c r="H72" s="27" t="s">
        <v>98</v>
      </c>
      <c r="I72" s="258"/>
      <c r="J72" s="56"/>
    </row>
    <row r="73" spans="2:10" ht="15.75">
      <c r="B73" s="297" t="str">
        <f>'女乙賽程'!R14</f>
        <v>葵青-悟能</v>
      </c>
      <c r="C73" s="260" t="s">
        <v>55</v>
      </c>
      <c r="D73" s="56"/>
      <c r="E73" s="56"/>
      <c r="F73" s="56"/>
      <c r="G73" s="94" t="s">
        <v>95</v>
      </c>
      <c r="H73" s="27" t="s">
        <v>160</v>
      </c>
      <c r="I73" s="258"/>
      <c r="J73" s="56"/>
    </row>
    <row r="74" spans="2:10" ht="15.75">
      <c r="B74" s="297" t="str">
        <f>'女乙賽程'!Y14</f>
        <v>虹孩儀</v>
      </c>
      <c r="C74" s="260" t="s">
        <v>54</v>
      </c>
      <c r="D74" s="56"/>
      <c r="E74" s="56"/>
      <c r="F74" s="56"/>
      <c r="G74" s="94" t="s">
        <v>97</v>
      </c>
      <c r="H74" s="27" t="s">
        <v>161</v>
      </c>
      <c r="I74" s="258"/>
      <c r="J74" s="56"/>
    </row>
    <row r="75" spans="2:10" ht="15.75">
      <c r="B75" s="297" t="str">
        <f>'女乙賽程'!R26</f>
        <v>IC</v>
      </c>
      <c r="C75" s="260" t="s">
        <v>53</v>
      </c>
      <c r="D75" s="56"/>
      <c r="E75" s="56"/>
      <c r="F75" s="56"/>
      <c r="G75" s="94" t="s">
        <v>162</v>
      </c>
      <c r="H75" s="27" t="s">
        <v>163</v>
      </c>
      <c r="I75" s="56"/>
      <c r="J75" s="56"/>
    </row>
    <row r="76" spans="2:10" ht="15.75">
      <c r="B76" s="297" t="str">
        <f>'女乙賽程'!Y26</f>
        <v>黑豹</v>
      </c>
      <c r="C76" s="260" t="s">
        <v>65</v>
      </c>
      <c r="D76" s="56"/>
      <c r="E76" s="56"/>
      <c r="F76" s="56"/>
      <c r="G76" s="94" t="s">
        <v>164</v>
      </c>
      <c r="H76" s="27" t="s">
        <v>165</v>
      </c>
      <c r="I76" s="56"/>
      <c r="J76" s="56"/>
    </row>
    <row r="77" spans="2:10" ht="15.75">
      <c r="B77" s="297" t="str">
        <f>'女乙賽程'!R38</f>
        <v>DBRB</v>
      </c>
      <c r="C77" s="260" t="s">
        <v>66</v>
      </c>
      <c r="D77" s="56"/>
      <c r="E77" s="56"/>
      <c r="F77" s="56"/>
      <c r="G77" s="56"/>
      <c r="H77" s="56"/>
      <c r="I77" s="56"/>
      <c r="J77" s="56"/>
    </row>
    <row r="78" spans="2:10" ht="15.75">
      <c r="B78" s="297" t="str">
        <f>'女乙賽程'!Y38</f>
        <v>YSYL</v>
      </c>
      <c r="C78" s="260" t="s">
        <v>52</v>
      </c>
      <c r="D78" s="56"/>
      <c r="E78" s="56"/>
      <c r="F78" s="56"/>
      <c r="G78" s="56"/>
      <c r="H78" s="56"/>
      <c r="I78" s="56"/>
      <c r="J78" s="56"/>
    </row>
    <row r="79" spans="2:10" ht="15.75">
      <c r="B79" s="56"/>
      <c r="C79" s="56"/>
      <c r="D79" s="56"/>
      <c r="E79" s="56"/>
      <c r="F79" s="56"/>
      <c r="G79" s="56"/>
      <c r="H79" s="56"/>
      <c r="I79" s="56"/>
      <c r="J79" s="56"/>
    </row>
    <row r="80" spans="2:10" ht="15.75">
      <c r="B80" s="56"/>
      <c r="C80" s="56"/>
      <c r="D80" s="56"/>
      <c r="E80" s="56"/>
      <c r="F80" s="56"/>
      <c r="G80" s="56"/>
      <c r="H80" s="56"/>
      <c r="I80" s="56"/>
      <c r="J80" s="56"/>
    </row>
    <row r="122" spans="2:8" ht="15.75">
      <c r="B122" s="96"/>
      <c r="G122" s="94"/>
      <c r="H122" s="27"/>
    </row>
  </sheetData>
  <sheetProtection selectLockedCells="1" selectUnlockedCells="1"/>
  <mergeCells count="1">
    <mergeCell ref="L60:L61"/>
  </mergeCells>
  <printOptions horizontalCentered="1" verticalCentered="1"/>
  <pageMargins left="0.25" right="0.25" top="0.75" bottom="0.75" header="0.5118055555555555" footer="0.5118055555555555"/>
  <pageSetup fitToHeight="1" fitToWidth="1"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9"/>
  <sheetViews>
    <sheetView zoomScale="70" zoomScaleNormal="70" zoomScalePageLayoutView="0" workbookViewId="0" topLeftCell="A1">
      <selection activeCell="A2" sqref="A2"/>
    </sheetView>
  </sheetViews>
  <sheetFormatPr defaultColWidth="7.69921875" defaultRowHeight="15"/>
  <cols>
    <col min="1" max="1" width="8.796875" style="161" customWidth="1"/>
    <col min="2" max="2" width="8.09765625" style="161" customWidth="1"/>
    <col min="3" max="3" width="6.69921875" style="161" customWidth="1"/>
    <col min="4" max="4" width="8.69921875" style="161" customWidth="1"/>
    <col min="5" max="5" width="13.296875" style="161" customWidth="1"/>
    <col min="6" max="6" width="4.296875" style="161" customWidth="1"/>
    <col min="7" max="7" width="13.59765625" style="161" customWidth="1"/>
    <col min="8" max="8" width="20.796875" style="161" customWidth="1"/>
    <col min="9" max="9" width="2.69921875" style="161" customWidth="1"/>
    <col min="10" max="10" width="20.796875" style="161" customWidth="1"/>
    <col min="11" max="14" width="7.796875" style="203" customWidth="1"/>
    <col min="15" max="15" width="20.796875" style="161" customWidth="1"/>
    <col min="16" max="16" width="7.796875" style="160" customWidth="1"/>
    <col min="17" max="17" width="7.69921875" style="161" customWidth="1"/>
    <col min="18" max="18" width="20.796875" style="161" customWidth="1"/>
    <col min="19" max="22" width="5.796875" style="161" customWidth="1"/>
    <col min="23" max="23" width="7.796875" style="160" customWidth="1"/>
    <col min="24" max="24" width="7.69921875" style="161" customWidth="1"/>
    <col min="25" max="25" width="20.796875" style="161" customWidth="1"/>
    <col min="26" max="29" width="5.796875" style="161" customWidth="1"/>
    <col min="30" max="16384" width="7.69921875" style="161" customWidth="1"/>
  </cols>
  <sheetData>
    <row r="1" spans="1:14" ht="23.25">
      <c r="A1" s="401"/>
      <c r="B1" s="162" t="s">
        <v>180</v>
      </c>
      <c r="D1" s="163"/>
      <c r="E1" s="164"/>
      <c r="F1" s="165"/>
      <c r="G1" s="163"/>
      <c r="H1" s="166"/>
      <c r="I1" s="165"/>
      <c r="J1" s="165"/>
      <c r="K1" s="163"/>
      <c r="L1" s="163"/>
      <c r="M1" s="163"/>
      <c r="N1" s="163"/>
    </row>
    <row r="2" spans="2:14" ht="24">
      <c r="B2" s="162" t="s">
        <v>207</v>
      </c>
      <c r="D2" s="163"/>
      <c r="E2" s="164"/>
      <c r="F2" s="165"/>
      <c r="G2" s="163"/>
      <c r="H2" s="166"/>
      <c r="I2" s="165"/>
      <c r="J2" s="165"/>
      <c r="K2" s="163"/>
      <c r="L2" s="163"/>
      <c r="M2" s="163"/>
      <c r="N2" s="163"/>
    </row>
    <row r="3" spans="2:14" ht="18.75">
      <c r="B3" s="370"/>
      <c r="C3" s="163"/>
      <c r="D3" s="168"/>
      <c r="E3" s="163"/>
      <c r="F3" s="163"/>
      <c r="G3" s="169"/>
      <c r="H3" s="448" t="s">
        <v>203</v>
      </c>
      <c r="I3" s="448"/>
      <c r="J3" s="448"/>
      <c r="K3" s="170" t="s">
        <v>208</v>
      </c>
      <c r="L3" s="170" t="s">
        <v>209</v>
      </c>
      <c r="M3" s="170" t="s">
        <v>209</v>
      </c>
      <c r="N3" s="170" t="s">
        <v>208</v>
      </c>
    </row>
    <row r="4" spans="2:14" ht="15.75">
      <c r="B4" s="170" t="s">
        <v>100</v>
      </c>
      <c r="C4" s="439" t="s">
        <v>101</v>
      </c>
      <c r="D4" s="440"/>
      <c r="E4" s="170"/>
      <c r="F4" s="170" t="s">
        <v>102</v>
      </c>
      <c r="G4" s="170"/>
      <c r="H4" s="173" t="s">
        <v>103</v>
      </c>
      <c r="I4" s="174"/>
      <c r="J4" s="173" t="s">
        <v>104</v>
      </c>
      <c r="K4" s="170"/>
      <c r="L4" s="170"/>
      <c r="M4" s="170"/>
      <c r="N4" s="170"/>
    </row>
    <row r="5" spans="2:14" ht="16.5" customHeight="1">
      <c r="B5" s="175" t="s">
        <v>205</v>
      </c>
      <c r="C5" s="437" t="s">
        <v>99</v>
      </c>
      <c r="D5" s="438"/>
      <c r="E5" s="175"/>
      <c r="F5" s="175" t="s">
        <v>206</v>
      </c>
      <c r="G5" s="175"/>
      <c r="H5" s="176" t="s">
        <v>36</v>
      </c>
      <c r="I5" s="177"/>
      <c r="J5" s="176" t="s">
        <v>36</v>
      </c>
      <c r="K5" s="170"/>
      <c r="L5" s="170"/>
      <c r="M5" s="170"/>
      <c r="N5" s="170"/>
    </row>
    <row r="6" spans="2:29" ht="18.75">
      <c r="B6" s="178">
        <v>1</v>
      </c>
      <c r="C6" s="179" t="s">
        <v>108</v>
      </c>
      <c r="D6" s="180">
        <v>1</v>
      </c>
      <c r="E6" s="181" t="s">
        <v>46</v>
      </c>
      <c r="F6" s="182" t="s">
        <v>109</v>
      </c>
      <c r="G6" s="367" t="s">
        <v>647</v>
      </c>
      <c r="H6" s="200" t="str">
        <f>VLOOKUP(E6,WD!$C$6:$K$35,3,FALSE)</f>
        <v>J&amp;M</v>
      </c>
      <c r="I6" s="200" t="s">
        <v>109</v>
      </c>
      <c r="J6" s="200" t="str">
        <f>VLOOKUP(G6,WD!$C$6:$K$35,3,FALSE)</f>
        <v>米五米六</v>
      </c>
      <c r="K6" s="358">
        <v>1</v>
      </c>
      <c r="L6" s="183">
        <v>41</v>
      </c>
      <c r="M6" s="183">
        <v>36</v>
      </c>
      <c r="N6" s="183">
        <v>1</v>
      </c>
      <c r="O6" s="161" t="s">
        <v>951</v>
      </c>
      <c r="P6" s="160" t="s">
        <v>108</v>
      </c>
      <c r="Q6" s="160" t="s">
        <v>105</v>
      </c>
      <c r="R6" s="184" t="s">
        <v>35</v>
      </c>
      <c r="S6" s="184" t="s">
        <v>106</v>
      </c>
      <c r="T6" s="184" t="s">
        <v>189</v>
      </c>
      <c r="U6" s="184" t="s">
        <v>107</v>
      </c>
      <c r="V6" s="184" t="s">
        <v>41</v>
      </c>
      <c r="W6" s="160" t="s">
        <v>114</v>
      </c>
      <c r="X6" s="160" t="s">
        <v>105</v>
      </c>
      <c r="Y6" s="184" t="s">
        <v>35</v>
      </c>
      <c r="Z6" s="184" t="s">
        <v>106</v>
      </c>
      <c r="AA6" s="184" t="s">
        <v>189</v>
      </c>
      <c r="AB6" s="184" t="s">
        <v>107</v>
      </c>
      <c r="AC6" s="184" t="s">
        <v>41</v>
      </c>
    </row>
    <row r="7" spans="2:29" ht="18.75">
      <c r="B7" s="178">
        <v>2</v>
      </c>
      <c r="C7" s="179" t="s">
        <v>108</v>
      </c>
      <c r="D7" s="180">
        <v>2</v>
      </c>
      <c r="E7" s="181" t="s">
        <v>57</v>
      </c>
      <c r="F7" s="182" t="s">
        <v>109</v>
      </c>
      <c r="G7" s="367" t="s">
        <v>67</v>
      </c>
      <c r="H7" s="200" t="str">
        <f>VLOOKUP(E7,WD!$C$6:$K$35,3,FALSE)</f>
        <v>BETTER</v>
      </c>
      <c r="I7" s="200" t="s">
        <v>109</v>
      </c>
      <c r="J7" s="200" t="str">
        <f>VLOOKUP(G7,WD!$C$6:$K$35,3,FALSE)</f>
        <v>米五米六</v>
      </c>
      <c r="K7" s="358">
        <v>2</v>
      </c>
      <c r="L7" s="183">
        <v>42</v>
      </c>
      <c r="M7" s="183">
        <v>33</v>
      </c>
      <c r="N7" s="183">
        <v>0</v>
      </c>
      <c r="O7" s="161" t="s">
        <v>950</v>
      </c>
      <c r="Q7" s="185">
        <v>1</v>
      </c>
      <c r="R7" s="186" t="str">
        <f>H6</f>
        <v>J&amp;M</v>
      </c>
      <c r="S7" s="186">
        <v>1</v>
      </c>
      <c r="T7" s="186">
        <v>1</v>
      </c>
      <c r="U7" s="186">
        <v>0</v>
      </c>
      <c r="V7" s="186">
        <f>S7*3+T7*1+U7*0</f>
        <v>4</v>
      </c>
      <c r="X7" s="185">
        <v>1</v>
      </c>
      <c r="Y7" s="186" t="str">
        <f>H10</f>
        <v>葵青-下手</v>
      </c>
      <c r="Z7" s="186">
        <v>2</v>
      </c>
      <c r="AA7" s="186">
        <v>0</v>
      </c>
      <c r="AB7" s="186">
        <v>0</v>
      </c>
      <c r="AC7" s="186">
        <f>Z7*3+AA7*1+AB7*0</f>
        <v>6</v>
      </c>
    </row>
    <row r="8" spans="2:29" ht="18.75">
      <c r="B8" s="178">
        <v>3</v>
      </c>
      <c r="C8" s="199" t="s">
        <v>108</v>
      </c>
      <c r="D8" s="180">
        <v>3</v>
      </c>
      <c r="E8" s="181" t="s">
        <v>46</v>
      </c>
      <c r="F8" s="182" t="s">
        <v>109</v>
      </c>
      <c r="G8" s="367" t="s">
        <v>194</v>
      </c>
      <c r="H8" s="200" t="str">
        <f>VLOOKUP(E8,WD!$C$6:$K$35,3,FALSE)</f>
        <v>J&amp;M</v>
      </c>
      <c r="I8" s="200" t="s">
        <v>109</v>
      </c>
      <c r="J8" s="200" t="str">
        <f>VLOOKUP(G8,WD!$C$6:$K$35,3,FALSE)</f>
        <v>BETTER</v>
      </c>
      <c r="K8" s="358">
        <v>2</v>
      </c>
      <c r="L8" s="183">
        <v>42</v>
      </c>
      <c r="M8" s="183">
        <v>30</v>
      </c>
      <c r="N8" s="183">
        <v>0</v>
      </c>
      <c r="O8" s="161" t="s">
        <v>955</v>
      </c>
      <c r="Q8" s="185">
        <v>2</v>
      </c>
      <c r="R8" s="186" t="str">
        <f>H7</f>
        <v>BETTER</v>
      </c>
      <c r="S8" s="186">
        <v>1</v>
      </c>
      <c r="T8" s="186">
        <v>0</v>
      </c>
      <c r="U8" s="186">
        <v>1</v>
      </c>
      <c r="V8" s="186">
        <f>S8*3+T8*1+U8*0</f>
        <v>3</v>
      </c>
      <c r="X8" s="185">
        <v>2</v>
      </c>
      <c r="Y8" s="186" t="str">
        <f>J9</f>
        <v>孖7</v>
      </c>
      <c r="Z8" s="186">
        <v>1</v>
      </c>
      <c r="AA8" s="186">
        <v>0</v>
      </c>
      <c r="AB8" s="186">
        <v>1</v>
      </c>
      <c r="AC8" s="186">
        <f>Z8*3+AA8*1+AB8*0</f>
        <v>3</v>
      </c>
    </row>
    <row r="9" spans="2:29" ht="18.75">
      <c r="B9" s="178">
        <v>4</v>
      </c>
      <c r="C9" s="179" t="s">
        <v>114</v>
      </c>
      <c r="D9" s="192">
        <v>1</v>
      </c>
      <c r="E9" s="193" t="s">
        <v>47</v>
      </c>
      <c r="F9" s="193" t="s">
        <v>109</v>
      </c>
      <c r="G9" s="193" t="s">
        <v>648</v>
      </c>
      <c r="H9" s="200" t="str">
        <f>VLOOKUP(E9,WD!$C$6:$K$35,3,FALSE)</f>
        <v>YS923</v>
      </c>
      <c r="I9" s="200" t="s">
        <v>109</v>
      </c>
      <c r="J9" s="200" t="str">
        <f>VLOOKUP(G9,WD!$C$6:$K$35,3,FALSE)</f>
        <v>孖7</v>
      </c>
      <c r="K9" s="358">
        <v>0</v>
      </c>
      <c r="L9" s="183">
        <v>0</v>
      </c>
      <c r="M9" s="183">
        <v>42</v>
      </c>
      <c r="N9" s="183">
        <v>2</v>
      </c>
      <c r="O9" s="161" t="s">
        <v>942</v>
      </c>
      <c r="Q9" s="185">
        <v>3</v>
      </c>
      <c r="R9" s="191" t="str">
        <f>J6</f>
        <v>米五米六</v>
      </c>
      <c r="S9" s="186">
        <v>0</v>
      </c>
      <c r="T9" s="186">
        <v>1</v>
      </c>
      <c r="U9" s="186">
        <v>1</v>
      </c>
      <c r="V9" s="186">
        <f>S9*3+T9*1+U9*0</f>
        <v>1</v>
      </c>
      <c r="X9" s="415"/>
      <c r="Y9" s="417" t="str">
        <f>H9</f>
        <v>YS923</v>
      </c>
      <c r="Z9" s="417"/>
      <c r="AA9" s="417"/>
      <c r="AB9" s="417"/>
      <c r="AC9" s="417"/>
    </row>
    <row r="10" spans="2:29" ht="18.75">
      <c r="B10" s="178">
        <v>5</v>
      </c>
      <c r="C10" s="194" t="s">
        <v>114</v>
      </c>
      <c r="D10" s="195">
        <v>2</v>
      </c>
      <c r="E10" s="182" t="s">
        <v>56</v>
      </c>
      <c r="F10" s="182" t="s">
        <v>109</v>
      </c>
      <c r="G10" s="367" t="s">
        <v>68</v>
      </c>
      <c r="H10" s="200" t="str">
        <f>VLOOKUP(E10,WD!$C$6:$K$35,3,FALSE)</f>
        <v>葵青-下手</v>
      </c>
      <c r="I10" s="200" t="s">
        <v>109</v>
      </c>
      <c r="J10" s="200" t="str">
        <f>VLOOKUP(G10,WD!$C$6:$K$35,3,FALSE)</f>
        <v>孖7</v>
      </c>
      <c r="K10" s="358">
        <v>2</v>
      </c>
      <c r="L10" s="183">
        <v>42</v>
      </c>
      <c r="M10" s="183">
        <v>0</v>
      </c>
      <c r="N10" s="183">
        <v>0</v>
      </c>
      <c r="O10" s="414" t="s">
        <v>944</v>
      </c>
      <c r="Q10" s="415"/>
      <c r="R10" s="416"/>
      <c r="S10" s="417"/>
      <c r="T10" s="417"/>
      <c r="U10" s="417"/>
      <c r="V10" s="417"/>
      <c r="X10" s="415"/>
      <c r="Y10" s="416"/>
      <c r="Z10" s="417"/>
      <c r="AA10" s="417"/>
      <c r="AB10" s="417"/>
      <c r="AC10" s="417"/>
    </row>
    <row r="11" spans="2:15" ht="18.75">
      <c r="B11" s="178">
        <v>6</v>
      </c>
      <c r="C11" s="194" t="s">
        <v>114</v>
      </c>
      <c r="D11" s="366">
        <v>3</v>
      </c>
      <c r="E11" s="182" t="s">
        <v>47</v>
      </c>
      <c r="F11" s="182" t="s">
        <v>109</v>
      </c>
      <c r="G11" s="367" t="s">
        <v>195</v>
      </c>
      <c r="H11" s="200" t="str">
        <f>VLOOKUP(E11,WD!$C$6:$K$35,3,FALSE)</f>
        <v>YS923</v>
      </c>
      <c r="I11" s="200" t="s">
        <v>109</v>
      </c>
      <c r="J11" s="200" t="str">
        <f>VLOOKUP(G11,WD!$C$6:$K$35,3,FALSE)</f>
        <v>葵青-下手</v>
      </c>
      <c r="K11" s="358">
        <v>0</v>
      </c>
      <c r="L11" s="183">
        <v>0</v>
      </c>
      <c r="M11" s="183">
        <v>42</v>
      </c>
      <c r="N11" s="183">
        <v>2</v>
      </c>
      <c r="O11" s="161" t="s">
        <v>942</v>
      </c>
    </row>
    <row r="12" spans="2:29" ht="18.75">
      <c r="B12" s="178">
        <v>7</v>
      </c>
      <c r="C12" s="197" t="s">
        <v>115</v>
      </c>
      <c r="D12" s="180">
        <v>1</v>
      </c>
      <c r="E12" s="198" t="s">
        <v>48</v>
      </c>
      <c r="F12" s="193" t="s">
        <v>109</v>
      </c>
      <c r="G12" s="193" t="s">
        <v>73</v>
      </c>
      <c r="H12" s="200" t="str">
        <f>VLOOKUP(E12,WD!$C$6:$K$35,3,FALSE)</f>
        <v>葵青-悟能</v>
      </c>
      <c r="I12" s="200" t="s">
        <v>109</v>
      </c>
      <c r="J12" s="200" t="str">
        <f>VLOOKUP(G12,WD!$C$6:$K$35,3,FALSE)</f>
        <v>Angel方嘉</v>
      </c>
      <c r="K12" s="358">
        <v>2</v>
      </c>
      <c r="L12" s="183">
        <v>42</v>
      </c>
      <c r="M12" s="183">
        <v>31</v>
      </c>
      <c r="N12" s="183">
        <v>0</v>
      </c>
      <c r="O12" s="161" t="s">
        <v>917</v>
      </c>
      <c r="Q12" s="160" t="s">
        <v>105</v>
      </c>
      <c r="R12" s="184" t="s">
        <v>35</v>
      </c>
      <c r="S12" s="184" t="s">
        <v>106</v>
      </c>
      <c r="T12" s="184" t="s">
        <v>189</v>
      </c>
      <c r="U12" s="184" t="s">
        <v>107</v>
      </c>
      <c r="V12" s="184" t="s">
        <v>41</v>
      </c>
      <c r="X12" s="160" t="s">
        <v>105</v>
      </c>
      <c r="Y12" s="184" t="s">
        <v>35</v>
      </c>
      <c r="Z12" s="184" t="s">
        <v>106</v>
      </c>
      <c r="AA12" s="184" t="s">
        <v>189</v>
      </c>
      <c r="AB12" s="184" t="s">
        <v>107</v>
      </c>
      <c r="AC12" s="184" t="s">
        <v>41</v>
      </c>
    </row>
    <row r="13" spans="2:29" ht="18.75">
      <c r="B13" s="178">
        <v>8</v>
      </c>
      <c r="C13" s="194" t="s">
        <v>115</v>
      </c>
      <c r="D13" s="180">
        <v>2</v>
      </c>
      <c r="E13" s="181" t="s">
        <v>55</v>
      </c>
      <c r="F13" s="182" t="s">
        <v>109</v>
      </c>
      <c r="G13" s="367" t="s">
        <v>58</v>
      </c>
      <c r="H13" s="200" t="str">
        <f>VLOOKUP(E13,WD!$C$6:$K$35,3,FALSE)</f>
        <v>LOKSUET</v>
      </c>
      <c r="I13" s="200" t="s">
        <v>109</v>
      </c>
      <c r="J13" s="200" t="str">
        <f>VLOOKUP(G13,WD!$C$6:$K$35,3,FALSE)</f>
        <v>WN._.MW</v>
      </c>
      <c r="K13" s="358">
        <v>2</v>
      </c>
      <c r="L13" s="183">
        <v>42</v>
      </c>
      <c r="M13" s="183">
        <v>28</v>
      </c>
      <c r="N13" s="183">
        <v>0</v>
      </c>
      <c r="O13" s="161" t="s">
        <v>912</v>
      </c>
      <c r="P13" s="160" t="s">
        <v>115</v>
      </c>
      <c r="Q13" s="185">
        <v>1</v>
      </c>
      <c r="R13" s="186" t="str">
        <f>H13</f>
        <v>LOKSUET</v>
      </c>
      <c r="S13" s="186">
        <v>2</v>
      </c>
      <c r="T13" s="186">
        <v>0</v>
      </c>
      <c r="U13" s="186">
        <v>1</v>
      </c>
      <c r="V13" s="186">
        <f>S13*3+T13*1+U13*0</f>
        <v>6</v>
      </c>
      <c r="W13" s="160" t="s">
        <v>116</v>
      </c>
      <c r="X13" s="185">
        <v>1</v>
      </c>
      <c r="Y13" s="186" t="str">
        <f>H19</f>
        <v>ABMM</v>
      </c>
      <c r="Z13" s="186">
        <v>3</v>
      </c>
      <c r="AA13" s="186">
        <v>0</v>
      </c>
      <c r="AB13" s="186">
        <v>0</v>
      </c>
      <c r="AC13" s="186">
        <f>Z13*3+AA13*1+AB13*0</f>
        <v>9</v>
      </c>
    </row>
    <row r="14" spans="2:30" ht="18.75">
      <c r="B14" s="178">
        <v>9</v>
      </c>
      <c r="C14" s="194" t="s">
        <v>115</v>
      </c>
      <c r="D14" s="180">
        <v>3</v>
      </c>
      <c r="E14" s="181" t="s">
        <v>48</v>
      </c>
      <c r="F14" s="182" t="s">
        <v>109</v>
      </c>
      <c r="G14" s="367" t="s">
        <v>58</v>
      </c>
      <c r="H14" s="200" t="str">
        <f>VLOOKUP(E14,WD!$C$6:$K$35,3,FALSE)</f>
        <v>葵青-悟能</v>
      </c>
      <c r="I14" s="200" t="s">
        <v>109</v>
      </c>
      <c r="J14" s="200" t="str">
        <f>VLOOKUP(G14,WD!$C$6:$K$35,3,FALSE)</f>
        <v>WN._.MW</v>
      </c>
      <c r="K14" s="358">
        <v>2</v>
      </c>
      <c r="L14" s="183">
        <v>42</v>
      </c>
      <c r="M14" s="183">
        <v>24</v>
      </c>
      <c r="N14" s="183">
        <v>0</v>
      </c>
      <c r="O14" s="161" t="s">
        <v>920</v>
      </c>
      <c r="Q14" s="185">
        <v>2</v>
      </c>
      <c r="R14" s="186" t="str">
        <f>H12</f>
        <v>葵青-悟能</v>
      </c>
      <c r="S14" s="186">
        <v>2</v>
      </c>
      <c r="T14" s="186">
        <v>0</v>
      </c>
      <c r="U14" s="186">
        <v>1</v>
      </c>
      <c r="V14" s="186">
        <f>S14*3+T14*1+U14*0</f>
        <v>6</v>
      </c>
      <c r="X14" s="185">
        <v>2</v>
      </c>
      <c r="Y14" s="191" t="str">
        <f>J18</f>
        <v>虹孩儀</v>
      </c>
      <c r="Z14" s="186">
        <v>1</v>
      </c>
      <c r="AA14" s="186">
        <v>0</v>
      </c>
      <c r="AB14" s="186">
        <v>2</v>
      </c>
      <c r="AC14" s="186">
        <f>Z14*3+AA14*1+AB14*0</f>
        <v>3</v>
      </c>
      <c r="AD14" s="161">
        <f>27/42</f>
        <v>0.6428571428571429</v>
      </c>
    </row>
    <row r="15" spans="2:30" ht="18.75">
      <c r="B15" s="178">
        <v>10</v>
      </c>
      <c r="C15" s="194" t="s">
        <v>115</v>
      </c>
      <c r="D15" s="180">
        <v>4</v>
      </c>
      <c r="E15" s="181" t="s">
        <v>55</v>
      </c>
      <c r="F15" s="182" t="s">
        <v>109</v>
      </c>
      <c r="G15" s="367" t="s">
        <v>73</v>
      </c>
      <c r="H15" s="200" t="str">
        <f>VLOOKUP(E15,WD!$C$6:$K$35,3,FALSE)</f>
        <v>LOKSUET</v>
      </c>
      <c r="I15" s="200" t="s">
        <v>109</v>
      </c>
      <c r="J15" s="200" t="str">
        <f>VLOOKUP(G15,WD!$C$6:$K$35,3,FALSE)</f>
        <v>Angel方嘉</v>
      </c>
      <c r="K15" s="407" t="s">
        <v>918</v>
      </c>
      <c r="L15" s="407" t="s">
        <v>918</v>
      </c>
      <c r="M15" s="407" t="s">
        <v>918</v>
      </c>
      <c r="N15" s="407" t="s">
        <v>918</v>
      </c>
      <c r="O15" s="161" t="s">
        <v>919</v>
      </c>
      <c r="Q15" s="185">
        <v>3</v>
      </c>
      <c r="R15" s="186" t="str">
        <f>J12</f>
        <v>Angel方嘉</v>
      </c>
      <c r="S15" s="186">
        <v>0</v>
      </c>
      <c r="T15" s="186">
        <v>0</v>
      </c>
      <c r="U15" s="186">
        <v>3</v>
      </c>
      <c r="V15" s="186">
        <f>S15*3+T15*1+U15*0</f>
        <v>0</v>
      </c>
      <c r="W15" s="160">
        <f>31/42</f>
        <v>0.7380952380952381</v>
      </c>
      <c r="X15" s="185">
        <v>3</v>
      </c>
      <c r="Y15" s="186" t="str">
        <f>J19</f>
        <v>Infinity - Happy Volley</v>
      </c>
      <c r="Z15" s="186">
        <v>1</v>
      </c>
      <c r="AA15" s="186">
        <v>0</v>
      </c>
      <c r="AB15" s="186">
        <v>2</v>
      </c>
      <c r="AC15" s="186">
        <f>Z15*3+AA15*1+AB15*0</f>
        <v>3</v>
      </c>
      <c r="AD15" s="161">
        <f>19/42</f>
        <v>0.4523809523809524</v>
      </c>
    </row>
    <row r="16" spans="2:29" ht="18.75">
      <c r="B16" s="178">
        <v>11</v>
      </c>
      <c r="C16" s="194" t="s">
        <v>115</v>
      </c>
      <c r="D16" s="180">
        <v>5</v>
      </c>
      <c r="E16" s="181" t="s">
        <v>58</v>
      </c>
      <c r="F16" s="182" t="s">
        <v>109</v>
      </c>
      <c r="G16" s="367" t="s">
        <v>73</v>
      </c>
      <c r="H16" s="200" t="str">
        <f>VLOOKUP(E16,WD!$C$6:$K$35,3,FALSE)</f>
        <v>WN._.MW</v>
      </c>
      <c r="I16" s="200" t="s">
        <v>109</v>
      </c>
      <c r="J16" s="200" t="str">
        <f>VLOOKUP(G16,WD!$C$6:$K$35,3,FALSE)</f>
        <v>Angel方嘉</v>
      </c>
      <c r="K16" s="407" t="s">
        <v>918</v>
      </c>
      <c r="L16" s="407" t="s">
        <v>918</v>
      </c>
      <c r="M16" s="407" t="s">
        <v>918</v>
      </c>
      <c r="N16" s="407" t="s">
        <v>918</v>
      </c>
      <c r="O16" s="161" t="s">
        <v>919</v>
      </c>
      <c r="Q16" s="423">
        <v>4</v>
      </c>
      <c r="R16" s="424" t="str">
        <f>J13</f>
        <v>WN._.MW</v>
      </c>
      <c r="S16" s="424">
        <v>0</v>
      </c>
      <c r="T16" s="424">
        <v>0</v>
      </c>
      <c r="U16" s="424">
        <v>3</v>
      </c>
      <c r="V16" s="186">
        <f>S16*3+T16*1+U16*0</f>
        <v>0</v>
      </c>
      <c r="W16" s="160">
        <f>52/84</f>
        <v>0.6190476190476191</v>
      </c>
      <c r="X16" s="415"/>
      <c r="Y16" s="417" t="str">
        <f>H18</f>
        <v>葵青-啫喱冰冰</v>
      </c>
      <c r="Z16" s="417"/>
      <c r="AA16" s="417"/>
      <c r="AB16" s="417"/>
      <c r="AC16" s="417"/>
    </row>
    <row r="17" spans="2:15" ht="18.75">
      <c r="B17" s="178">
        <v>12</v>
      </c>
      <c r="C17" s="187" t="s">
        <v>115</v>
      </c>
      <c r="D17" s="188">
        <v>6</v>
      </c>
      <c r="E17" s="189" t="s">
        <v>48</v>
      </c>
      <c r="F17" s="190" t="s">
        <v>109</v>
      </c>
      <c r="G17" s="190" t="s">
        <v>55</v>
      </c>
      <c r="H17" s="200" t="str">
        <f>VLOOKUP(E17,WD!$C$6:$K$35,3,FALSE)</f>
        <v>葵青-悟能</v>
      </c>
      <c r="I17" s="200" t="s">
        <v>109</v>
      </c>
      <c r="J17" s="200" t="str">
        <f>VLOOKUP(G17,WD!$C$6:$K$35,3,FALSE)</f>
        <v>LOKSUET</v>
      </c>
      <c r="K17" s="358">
        <v>0</v>
      </c>
      <c r="L17" s="183">
        <v>18</v>
      </c>
      <c r="M17" s="183">
        <v>42</v>
      </c>
      <c r="N17" s="183">
        <v>2</v>
      </c>
      <c r="O17" s="161" t="s">
        <v>954</v>
      </c>
    </row>
    <row r="18" spans="2:15" ht="18.75">
      <c r="B18" s="178">
        <v>13</v>
      </c>
      <c r="C18" s="179" t="s">
        <v>116</v>
      </c>
      <c r="D18" s="180">
        <v>1</v>
      </c>
      <c r="E18" s="181" t="s">
        <v>49</v>
      </c>
      <c r="F18" s="182" t="s">
        <v>109</v>
      </c>
      <c r="G18" s="367" t="s">
        <v>74</v>
      </c>
      <c r="H18" s="200" t="str">
        <f>VLOOKUP(E18,WD!$C$6:$K$35,3,FALSE)</f>
        <v>葵青-啫喱冰冰</v>
      </c>
      <c r="I18" s="200" t="s">
        <v>109</v>
      </c>
      <c r="J18" s="200" t="str">
        <f>VLOOKUP(G18,WD!$C$6:$K$35,3,FALSE)</f>
        <v>虹孩儀</v>
      </c>
      <c r="K18" s="358">
        <v>0</v>
      </c>
      <c r="L18" s="183">
        <v>0</v>
      </c>
      <c r="M18" s="183">
        <v>42</v>
      </c>
      <c r="N18" s="183">
        <v>2</v>
      </c>
      <c r="O18" s="161" t="s">
        <v>907</v>
      </c>
    </row>
    <row r="19" spans="2:15" ht="18.75">
      <c r="B19" s="178">
        <v>14</v>
      </c>
      <c r="C19" s="179" t="s">
        <v>116</v>
      </c>
      <c r="D19" s="180">
        <v>2</v>
      </c>
      <c r="E19" s="181" t="s">
        <v>54</v>
      </c>
      <c r="F19" s="182" t="s">
        <v>109</v>
      </c>
      <c r="G19" s="367" t="s">
        <v>69</v>
      </c>
      <c r="H19" s="200" t="str">
        <f>VLOOKUP(E19,WD!$C$6:$K$35,3,FALSE)</f>
        <v>ABMM</v>
      </c>
      <c r="I19" s="200" t="s">
        <v>109</v>
      </c>
      <c r="J19" s="200" t="str">
        <f>VLOOKUP(G19,WD!$C$6:$K$35,3,FALSE)</f>
        <v>Infinity - Happy Volley</v>
      </c>
      <c r="K19" s="358">
        <v>2</v>
      </c>
      <c r="L19" s="183">
        <v>42</v>
      </c>
      <c r="M19" s="183">
        <v>19</v>
      </c>
      <c r="N19" s="183">
        <v>0</v>
      </c>
      <c r="O19" s="161" t="s">
        <v>911</v>
      </c>
    </row>
    <row r="20" spans="2:15" ht="18.75">
      <c r="B20" s="178">
        <v>15</v>
      </c>
      <c r="C20" s="179" t="s">
        <v>116</v>
      </c>
      <c r="D20" s="180">
        <v>3</v>
      </c>
      <c r="E20" s="181" t="s">
        <v>49</v>
      </c>
      <c r="F20" s="182" t="s">
        <v>109</v>
      </c>
      <c r="G20" s="367" t="s">
        <v>69</v>
      </c>
      <c r="H20" s="200" t="str">
        <f>VLOOKUP(E20,WD!$C$6:$K$35,3,FALSE)</f>
        <v>葵青-啫喱冰冰</v>
      </c>
      <c r="I20" s="200" t="s">
        <v>109</v>
      </c>
      <c r="J20" s="200" t="str">
        <f>VLOOKUP(G20,WD!$C$6:$K$35,3,FALSE)</f>
        <v>Infinity - Happy Volley</v>
      </c>
      <c r="K20" s="358">
        <v>0</v>
      </c>
      <c r="L20" s="183">
        <v>0</v>
      </c>
      <c r="M20" s="183">
        <v>42</v>
      </c>
      <c r="N20" s="183">
        <v>2</v>
      </c>
      <c r="O20" s="161" t="s">
        <v>907</v>
      </c>
    </row>
    <row r="21" spans="2:15" ht="18.75">
      <c r="B21" s="178">
        <v>16</v>
      </c>
      <c r="C21" s="179" t="s">
        <v>116</v>
      </c>
      <c r="D21" s="180">
        <v>4</v>
      </c>
      <c r="E21" s="181" t="s">
        <v>54</v>
      </c>
      <c r="F21" s="182" t="s">
        <v>109</v>
      </c>
      <c r="G21" s="367" t="s">
        <v>74</v>
      </c>
      <c r="H21" s="200" t="str">
        <f>VLOOKUP(E21,WD!$C$6:$K$35,3,FALSE)</f>
        <v>ABMM</v>
      </c>
      <c r="I21" s="200" t="s">
        <v>109</v>
      </c>
      <c r="J21" s="200" t="str">
        <f>VLOOKUP(G21,WD!$C$6:$K$35,3,FALSE)</f>
        <v>虹孩儀</v>
      </c>
      <c r="K21" s="358">
        <v>2</v>
      </c>
      <c r="L21" s="183">
        <v>42</v>
      </c>
      <c r="M21" s="183">
        <v>27</v>
      </c>
      <c r="N21" s="183">
        <v>0</v>
      </c>
      <c r="O21" s="161" t="s">
        <v>910</v>
      </c>
    </row>
    <row r="22" spans="2:15" ht="18.75">
      <c r="B22" s="178">
        <v>17</v>
      </c>
      <c r="C22" s="179" t="s">
        <v>116</v>
      </c>
      <c r="D22" s="180">
        <v>5</v>
      </c>
      <c r="E22" s="181" t="s">
        <v>69</v>
      </c>
      <c r="F22" s="182" t="s">
        <v>109</v>
      </c>
      <c r="G22" s="367" t="s">
        <v>74</v>
      </c>
      <c r="H22" s="200" t="str">
        <f>VLOOKUP(E22,WD!$C$6:$K$35,3,FALSE)</f>
        <v>Infinity - Happy Volley</v>
      </c>
      <c r="I22" s="200" t="s">
        <v>109</v>
      </c>
      <c r="J22" s="200" t="str">
        <f>VLOOKUP(G22,WD!$C$6:$K$35,3,FALSE)</f>
        <v>虹孩儀</v>
      </c>
      <c r="K22" s="407" t="s">
        <v>918</v>
      </c>
      <c r="L22" s="407" t="s">
        <v>918</v>
      </c>
      <c r="M22" s="407" t="s">
        <v>918</v>
      </c>
      <c r="N22" s="407" t="s">
        <v>918</v>
      </c>
      <c r="O22" s="161" t="s">
        <v>919</v>
      </c>
    </row>
    <row r="23" spans="2:15" ht="18.75">
      <c r="B23" s="178">
        <v>18</v>
      </c>
      <c r="C23" s="199" t="s">
        <v>116</v>
      </c>
      <c r="D23" s="188">
        <v>6</v>
      </c>
      <c r="E23" s="189" t="s">
        <v>49</v>
      </c>
      <c r="F23" s="190" t="s">
        <v>109</v>
      </c>
      <c r="G23" s="190" t="s">
        <v>54</v>
      </c>
      <c r="H23" s="200" t="str">
        <f>VLOOKUP(E23,WD!$C$6:$K$35,3,FALSE)</f>
        <v>葵青-啫喱冰冰</v>
      </c>
      <c r="I23" s="200" t="s">
        <v>109</v>
      </c>
      <c r="J23" s="200" t="str">
        <f>VLOOKUP(G23,WD!$C$6:$K$35,3,FALSE)</f>
        <v>ABMM</v>
      </c>
      <c r="K23" s="368">
        <v>0</v>
      </c>
      <c r="L23" s="171">
        <v>0</v>
      </c>
      <c r="M23" s="171">
        <v>42</v>
      </c>
      <c r="N23" s="171">
        <v>2</v>
      </c>
      <c r="O23" s="161" t="s">
        <v>907</v>
      </c>
    </row>
    <row r="24" spans="2:29" ht="18.75">
      <c r="B24" s="178">
        <v>19</v>
      </c>
      <c r="C24" s="194" t="s">
        <v>110</v>
      </c>
      <c r="D24" s="180">
        <v>1</v>
      </c>
      <c r="E24" s="181" t="s">
        <v>50</v>
      </c>
      <c r="F24" s="182" t="s">
        <v>109</v>
      </c>
      <c r="G24" s="367" t="s">
        <v>75</v>
      </c>
      <c r="H24" s="200" t="str">
        <f>VLOOKUP(E24,WD!$C$6:$K$35,3,FALSE)</f>
        <v>QUIT</v>
      </c>
      <c r="I24" s="200" t="s">
        <v>109</v>
      </c>
      <c r="J24" s="200" t="str">
        <f>VLOOKUP(G24,WD!$C$6:$K$35,3,FALSE)</f>
        <v>葵青SJ</v>
      </c>
      <c r="K24" s="369">
        <v>2</v>
      </c>
      <c r="L24" s="200">
        <v>42</v>
      </c>
      <c r="M24" s="200">
        <v>24</v>
      </c>
      <c r="N24" s="200">
        <v>0</v>
      </c>
      <c r="O24" s="161" t="s">
        <v>916</v>
      </c>
      <c r="Q24" s="160" t="s">
        <v>105</v>
      </c>
      <c r="R24" s="184" t="s">
        <v>35</v>
      </c>
      <c r="S24" s="184" t="s">
        <v>106</v>
      </c>
      <c r="T24" s="184" t="s">
        <v>189</v>
      </c>
      <c r="U24" s="184" t="s">
        <v>107</v>
      </c>
      <c r="V24" s="184" t="s">
        <v>41</v>
      </c>
      <c r="X24" s="160" t="s">
        <v>105</v>
      </c>
      <c r="Y24" s="184" t="s">
        <v>35</v>
      </c>
      <c r="Z24" s="184" t="s">
        <v>106</v>
      </c>
      <c r="AA24" s="184" t="s">
        <v>189</v>
      </c>
      <c r="AB24" s="184" t="s">
        <v>107</v>
      </c>
      <c r="AC24" s="184" t="s">
        <v>41</v>
      </c>
    </row>
    <row r="25" spans="2:29" ht="18.75">
      <c r="B25" s="178">
        <v>20</v>
      </c>
      <c r="C25" s="194" t="s">
        <v>110</v>
      </c>
      <c r="D25" s="180">
        <v>2</v>
      </c>
      <c r="E25" s="181" t="s">
        <v>53</v>
      </c>
      <c r="F25" s="182" t="s">
        <v>109</v>
      </c>
      <c r="G25" s="367" t="s">
        <v>70</v>
      </c>
      <c r="H25" s="200" t="str">
        <f>VLOOKUP(E25,WD!$C$6:$K$35,3,FALSE)</f>
        <v>IC</v>
      </c>
      <c r="I25" s="200" t="s">
        <v>109</v>
      </c>
      <c r="J25" s="200" t="str">
        <f>VLOOKUP(G25,WD!$C$6:$K$35,3,FALSE)</f>
        <v>新墟咖啡一隊</v>
      </c>
      <c r="K25" s="369">
        <v>1</v>
      </c>
      <c r="L25" s="200">
        <v>39</v>
      </c>
      <c r="M25" s="200">
        <v>39</v>
      </c>
      <c r="N25" s="200">
        <v>1</v>
      </c>
      <c r="O25" s="161" t="s">
        <v>913</v>
      </c>
      <c r="P25" s="160" t="s">
        <v>110</v>
      </c>
      <c r="Q25" s="185">
        <v>1</v>
      </c>
      <c r="R25" s="186" t="str">
        <f>H24</f>
        <v>QUIT</v>
      </c>
      <c r="S25" s="186">
        <v>2</v>
      </c>
      <c r="T25" s="186">
        <v>0</v>
      </c>
      <c r="U25" s="186">
        <v>1</v>
      </c>
      <c r="V25" s="186">
        <f>S25*3+T25*1+U25*0</f>
        <v>6</v>
      </c>
      <c r="W25" s="160" t="s">
        <v>111</v>
      </c>
      <c r="X25" s="185">
        <v>1</v>
      </c>
      <c r="Y25" s="186" t="str">
        <f>H31</f>
        <v>哈密瓜</v>
      </c>
      <c r="Z25" s="186">
        <v>3</v>
      </c>
      <c r="AA25" s="186">
        <v>0</v>
      </c>
      <c r="AB25" s="186">
        <v>0</v>
      </c>
      <c r="AC25" s="186">
        <f>Z25*3+AA25*1+AB25*0</f>
        <v>9</v>
      </c>
    </row>
    <row r="26" spans="2:30" ht="18.75">
      <c r="B26" s="178">
        <v>21</v>
      </c>
      <c r="C26" s="194" t="s">
        <v>110</v>
      </c>
      <c r="D26" s="180">
        <v>3</v>
      </c>
      <c r="E26" s="181" t="s">
        <v>50</v>
      </c>
      <c r="F26" s="182" t="s">
        <v>109</v>
      </c>
      <c r="G26" s="367" t="s">
        <v>70</v>
      </c>
      <c r="H26" s="200" t="str">
        <f>VLOOKUP(E26,WD!$C$6:$K$35,3,FALSE)</f>
        <v>QUIT</v>
      </c>
      <c r="I26" s="200" t="s">
        <v>109</v>
      </c>
      <c r="J26" s="200" t="str">
        <f>VLOOKUP(G26,WD!$C$6:$K$35,3,FALSE)</f>
        <v>新墟咖啡一隊</v>
      </c>
      <c r="K26" s="369">
        <v>2</v>
      </c>
      <c r="L26" s="200">
        <v>42</v>
      </c>
      <c r="M26" s="200">
        <v>21</v>
      </c>
      <c r="N26" s="200">
        <v>0</v>
      </c>
      <c r="O26" s="161" t="s">
        <v>921</v>
      </c>
      <c r="Q26" s="185">
        <v>2</v>
      </c>
      <c r="R26" s="191" t="str">
        <f>H27</f>
        <v>IC</v>
      </c>
      <c r="S26" s="186">
        <v>1</v>
      </c>
      <c r="T26" s="186">
        <v>2</v>
      </c>
      <c r="U26" s="186">
        <v>0</v>
      </c>
      <c r="V26" s="186">
        <f>S26*3+T26*1+U26*0</f>
        <v>5</v>
      </c>
      <c r="X26" s="185">
        <v>2</v>
      </c>
      <c r="Y26" s="186" t="str">
        <f>J30</f>
        <v>黑豹</v>
      </c>
      <c r="Z26" s="186">
        <v>1</v>
      </c>
      <c r="AA26" s="186">
        <v>1</v>
      </c>
      <c r="AB26" s="186">
        <v>1</v>
      </c>
      <c r="AC26" s="186">
        <f>Z26*3+AA26*1+AB26*0</f>
        <v>4</v>
      </c>
      <c r="AD26" s="161">
        <f>117/102</f>
        <v>1.1470588235294117</v>
      </c>
    </row>
    <row r="27" spans="2:30" ht="18.75">
      <c r="B27" s="178">
        <v>22</v>
      </c>
      <c r="C27" s="194" t="s">
        <v>110</v>
      </c>
      <c r="D27" s="180">
        <v>4</v>
      </c>
      <c r="E27" s="181" t="s">
        <v>53</v>
      </c>
      <c r="F27" s="182" t="s">
        <v>109</v>
      </c>
      <c r="G27" s="367" t="s">
        <v>75</v>
      </c>
      <c r="H27" s="200" t="str">
        <f>VLOOKUP(E27,WD!$C$6:$K$35,3,FALSE)</f>
        <v>IC</v>
      </c>
      <c r="I27" s="200" t="s">
        <v>109</v>
      </c>
      <c r="J27" s="200" t="str">
        <f>VLOOKUP(G27,WD!$C$6:$K$35,3,FALSE)</f>
        <v>葵青SJ</v>
      </c>
      <c r="K27" s="369">
        <v>1</v>
      </c>
      <c r="L27" s="200">
        <v>34</v>
      </c>
      <c r="M27" s="200">
        <v>40</v>
      </c>
      <c r="N27" s="200">
        <v>1</v>
      </c>
      <c r="O27" s="161" t="s">
        <v>906</v>
      </c>
      <c r="Q27" s="185">
        <v>3</v>
      </c>
      <c r="R27" s="191" t="str">
        <f>J24</f>
        <v>葵青SJ</v>
      </c>
      <c r="S27" s="186">
        <v>0</v>
      </c>
      <c r="T27" s="186">
        <v>1</v>
      </c>
      <c r="U27" s="186">
        <v>2</v>
      </c>
      <c r="V27" s="186">
        <f>S27*3+T27*1+U27*0</f>
        <v>1</v>
      </c>
      <c r="W27" s="160">
        <f>64/76</f>
        <v>0.8421052631578947</v>
      </c>
      <c r="X27" s="185">
        <v>3</v>
      </c>
      <c r="Y27" s="186" t="str">
        <f>H30</f>
        <v>朱古力甜筒</v>
      </c>
      <c r="Z27" s="186">
        <v>1</v>
      </c>
      <c r="AA27" s="186">
        <v>1</v>
      </c>
      <c r="AB27" s="186">
        <v>1</v>
      </c>
      <c r="AC27" s="186">
        <f>Z27*3+AA27*1+AB27*0</f>
        <v>4</v>
      </c>
      <c r="AD27" s="161">
        <f>29/38</f>
        <v>0.7631578947368421</v>
      </c>
    </row>
    <row r="28" spans="2:29" ht="18.75">
      <c r="B28" s="178">
        <v>23</v>
      </c>
      <c r="C28" s="194" t="s">
        <v>110</v>
      </c>
      <c r="D28" s="180">
        <v>5</v>
      </c>
      <c r="E28" s="181" t="s">
        <v>70</v>
      </c>
      <c r="F28" s="182" t="s">
        <v>109</v>
      </c>
      <c r="G28" s="367" t="s">
        <v>75</v>
      </c>
      <c r="H28" s="200" t="str">
        <f>VLOOKUP(E28,WD!$C$6:$K$35,3,FALSE)</f>
        <v>新墟咖啡一隊</v>
      </c>
      <c r="I28" s="200" t="s">
        <v>109</v>
      </c>
      <c r="J28" s="200" t="str">
        <f>VLOOKUP(G28,WD!$C$6:$K$35,3,FALSE)</f>
        <v>葵青SJ</v>
      </c>
      <c r="K28" s="407" t="s">
        <v>918</v>
      </c>
      <c r="L28" s="407" t="s">
        <v>918</v>
      </c>
      <c r="M28" s="407" t="s">
        <v>918</v>
      </c>
      <c r="N28" s="407" t="s">
        <v>918</v>
      </c>
      <c r="O28" s="161" t="s">
        <v>919</v>
      </c>
      <c r="Q28" s="185">
        <v>4</v>
      </c>
      <c r="R28" s="186" t="str">
        <f>J25</f>
        <v>新墟咖啡一隊</v>
      </c>
      <c r="S28" s="186">
        <v>0</v>
      </c>
      <c r="T28" s="186">
        <v>1</v>
      </c>
      <c r="U28" s="186">
        <v>2</v>
      </c>
      <c r="V28" s="186">
        <f>S28*3+T28*1+U28*0</f>
        <v>1</v>
      </c>
      <c r="W28" s="160">
        <f>60/81</f>
        <v>0.7407407407407407</v>
      </c>
      <c r="X28" s="185">
        <v>4</v>
      </c>
      <c r="Y28" s="186" t="str">
        <f>J31</f>
        <v>S.potato</v>
      </c>
      <c r="Z28" s="186">
        <v>0</v>
      </c>
      <c r="AA28" s="186">
        <v>0</v>
      </c>
      <c r="AB28" s="186">
        <v>3</v>
      </c>
      <c r="AC28" s="186">
        <f>Z28*3+AA28*1+AB28*0</f>
        <v>0</v>
      </c>
    </row>
    <row r="29" spans="2:29" ht="18.75">
      <c r="B29" s="178">
        <v>24</v>
      </c>
      <c r="C29" s="202" t="s">
        <v>110</v>
      </c>
      <c r="D29" s="188">
        <v>6</v>
      </c>
      <c r="E29" s="189" t="s">
        <v>50</v>
      </c>
      <c r="F29" s="190" t="s">
        <v>109</v>
      </c>
      <c r="G29" s="190" t="s">
        <v>53</v>
      </c>
      <c r="H29" s="200" t="str">
        <f>VLOOKUP(E29,WD!$C$6:$K$35,3,FALSE)</f>
        <v>QUIT</v>
      </c>
      <c r="I29" s="200" t="s">
        <v>109</v>
      </c>
      <c r="J29" s="200" t="str">
        <f>VLOOKUP(G29,WD!$C$6:$K$35,3,FALSE)</f>
        <v>IC</v>
      </c>
      <c r="K29" s="369">
        <v>0</v>
      </c>
      <c r="L29" s="200">
        <v>0</v>
      </c>
      <c r="M29" s="200">
        <v>42</v>
      </c>
      <c r="N29" s="200">
        <v>2</v>
      </c>
      <c r="O29" s="161" t="s">
        <v>982</v>
      </c>
      <c r="P29" s="247"/>
      <c r="Q29" s="196"/>
      <c r="R29" s="196"/>
      <c r="S29" s="196"/>
      <c r="T29" s="196"/>
      <c r="U29" s="196"/>
      <c r="V29" s="196"/>
      <c r="X29" s="196"/>
      <c r="Y29" s="196"/>
      <c r="Z29" s="196"/>
      <c r="AA29" s="196"/>
      <c r="AB29" s="196"/>
      <c r="AC29" s="196"/>
    </row>
    <row r="30" spans="2:29" ht="18.75">
      <c r="B30" s="178">
        <v>25</v>
      </c>
      <c r="C30" s="194" t="s">
        <v>111</v>
      </c>
      <c r="D30" s="180">
        <v>1</v>
      </c>
      <c r="E30" s="198" t="s">
        <v>51</v>
      </c>
      <c r="F30" s="193" t="s">
        <v>109</v>
      </c>
      <c r="G30" s="193" t="s">
        <v>76</v>
      </c>
      <c r="H30" s="200" t="str">
        <f>VLOOKUP(E30,WD!$C$6:$K$35,3,FALSE)</f>
        <v>朱古力甜筒</v>
      </c>
      <c r="I30" s="200" t="s">
        <v>109</v>
      </c>
      <c r="J30" s="200" t="str">
        <f>VLOOKUP(G30,WD!$C$6:$K$35,3,FALSE)</f>
        <v>黑豹</v>
      </c>
      <c r="K30" s="369">
        <v>1</v>
      </c>
      <c r="L30" s="200">
        <v>29</v>
      </c>
      <c r="M30" s="200">
        <v>38</v>
      </c>
      <c r="N30" s="200">
        <v>1</v>
      </c>
      <c r="O30" s="161" t="s">
        <v>915</v>
      </c>
      <c r="P30" s="247"/>
      <c r="Q30" s="196"/>
      <c r="R30" s="196"/>
      <c r="S30" s="196"/>
      <c r="T30" s="196"/>
      <c r="U30" s="196"/>
      <c r="V30" s="196"/>
      <c r="W30" s="247"/>
      <c r="X30" s="196"/>
      <c r="Y30" s="196"/>
      <c r="Z30" s="196"/>
      <c r="AA30" s="196"/>
      <c r="AB30" s="196"/>
      <c r="AC30" s="196"/>
    </row>
    <row r="31" spans="2:29" ht="18.75">
      <c r="B31" s="178">
        <v>26</v>
      </c>
      <c r="C31" s="194" t="s">
        <v>111</v>
      </c>
      <c r="D31" s="180">
        <v>2</v>
      </c>
      <c r="E31" s="181" t="s">
        <v>65</v>
      </c>
      <c r="F31" s="182" t="s">
        <v>109</v>
      </c>
      <c r="G31" s="367" t="s">
        <v>59</v>
      </c>
      <c r="H31" s="200" t="str">
        <f>VLOOKUP(E31,WD!$C$6:$K$35,3,FALSE)</f>
        <v>哈密瓜</v>
      </c>
      <c r="I31" s="200" t="s">
        <v>109</v>
      </c>
      <c r="J31" s="200" t="str">
        <f>VLOOKUP(G31,WD!$C$6:$K$35,3,FALSE)</f>
        <v>S.potato</v>
      </c>
      <c r="K31" s="369">
        <v>2</v>
      </c>
      <c r="L31" s="200">
        <v>42</v>
      </c>
      <c r="M31" s="200">
        <v>0</v>
      </c>
      <c r="N31" s="200">
        <v>0</v>
      </c>
      <c r="O31" s="161" t="s">
        <v>908</v>
      </c>
      <c r="P31" s="247"/>
      <c r="Q31" s="196"/>
      <c r="R31" s="196"/>
      <c r="S31" s="196"/>
      <c r="T31" s="196"/>
      <c r="U31" s="196"/>
      <c r="V31" s="196"/>
      <c r="W31" s="247"/>
      <c r="X31" s="196"/>
      <c r="Y31" s="196"/>
      <c r="Z31" s="196"/>
      <c r="AA31" s="196"/>
      <c r="AB31" s="196"/>
      <c r="AC31" s="196"/>
    </row>
    <row r="32" spans="2:29" ht="18.75">
      <c r="B32" s="178">
        <v>27</v>
      </c>
      <c r="C32" s="194" t="s">
        <v>111</v>
      </c>
      <c r="D32" s="180">
        <v>3</v>
      </c>
      <c r="E32" s="181" t="s">
        <v>51</v>
      </c>
      <c r="F32" s="182" t="s">
        <v>109</v>
      </c>
      <c r="G32" s="367" t="s">
        <v>59</v>
      </c>
      <c r="H32" s="200" t="str">
        <f>VLOOKUP(E32,WD!$C$6:$K$35,3,FALSE)</f>
        <v>朱古力甜筒</v>
      </c>
      <c r="I32" s="200" t="s">
        <v>109</v>
      </c>
      <c r="J32" s="200" t="str">
        <f>VLOOKUP(G32,WD!$C$6:$K$35,3,FALSE)</f>
        <v>S.potato</v>
      </c>
      <c r="K32" s="369">
        <v>2</v>
      </c>
      <c r="L32" s="200">
        <v>42</v>
      </c>
      <c r="M32" s="200">
        <v>0</v>
      </c>
      <c r="N32" s="200">
        <v>0</v>
      </c>
      <c r="O32" s="161" t="s">
        <v>908</v>
      </c>
      <c r="P32" s="247"/>
      <c r="Q32" s="196"/>
      <c r="R32" s="196"/>
      <c r="S32" s="196"/>
      <c r="T32" s="196"/>
      <c r="U32" s="196"/>
      <c r="V32" s="196"/>
      <c r="W32" s="247"/>
      <c r="X32" s="196"/>
      <c r="Y32" s="196"/>
      <c r="Z32" s="196"/>
      <c r="AA32" s="196"/>
      <c r="AB32" s="196"/>
      <c r="AC32" s="196"/>
    </row>
    <row r="33" spans="2:29" ht="18.75">
      <c r="B33" s="178">
        <v>28</v>
      </c>
      <c r="C33" s="194" t="s">
        <v>111</v>
      </c>
      <c r="D33" s="180">
        <v>4</v>
      </c>
      <c r="E33" s="181" t="s">
        <v>65</v>
      </c>
      <c r="F33" s="182" t="s">
        <v>109</v>
      </c>
      <c r="G33" s="367" t="s">
        <v>76</v>
      </c>
      <c r="H33" s="200" t="str">
        <f>VLOOKUP(E33,WD!$C$6:$K$35,3,FALSE)</f>
        <v>哈密瓜</v>
      </c>
      <c r="I33" s="200" t="s">
        <v>109</v>
      </c>
      <c r="J33" s="200" t="str">
        <f>VLOOKUP(G33,WD!$C$6:$K$35,3,FALSE)</f>
        <v>黑豹</v>
      </c>
      <c r="K33" s="369">
        <v>2</v>
      </c>
      <c r="L33" s="200">
        <v>42</v>
      </c>
      <c r="M33" s="200">
        <v>37</v>
      </c>
      <c r="N33" s="200">
        <v>0</v>
      </c>
      <c r="O33" s="161" t="s">
        <v>914</v>
      </c>
      <c r="P33" s="247"/>
      <c r="Q33" s="196"/>
      <c r="R33" s="196"/>
      <c r="S33" s="196"/>
      <c r="T33" s="196"/>
      <c r="U33" s="196"/>
      <c r="V33" s="196"/>
      <c r="W33" s="247"/>
      <c r="X33" s="196"/>
      <c r="Y33" s="196"/>
      <c r="Z33" s="196"/>
      <c r="AA33" s="196"/>
      <c r="AB33" s="196"/>
      <c r="AC33" s="196"/>
    </row>
    <row r="34" spans="2:29" ht="18.75">
      <c r="B34" s="178">
        <v>29</v>
      </c>
      <c r="C34" s="194" t="s">
        <v>111</v>
      </c>
      <c r="D34" s="180">
        <v>5</v>
      </c>
      <c r="E34" s="181" t="s">
        <v>59</v>
      </c>
      <c r="F34" s="182" t="s">
        <v>109</v>
      </c>
      <c r="G34" s="367" t="s">
        <v>76</v>
      </c>
      <c r="H34" s="200" t="str">
        <f>VLOOKUP(E34,WD!$C$6:$K$35,3,FALSE)</f>
        <v>S.potato</v>
      </c>
      <c r="I34" s="200" t="s">
        <v>109</v>
      </c>
      <c r="J34" s="200" t="str">
        <f>VLOOKUP(G34,WD!$C$6:$K$35,3,FALSE)</f>
        <v>黑豹</v>
      </c>
      <c r="K34" s="369">
        <v>0</v>
      </c>
      <c r="L34" s="200">
        <v>31</v>
      </c>
      <c r="M34" s="200">
        <v>42</v>
      </c>
      <c r="N34" s="200">
        <v>2</v>
      </c>
      <c r="O34" s="161" t="s">
        <v>961</v>
      </c>
      <c r="P34" s="247"/>
      <c r="Q34" s="196"/>
      <c r="R34" s="196"/>
      <c r="S34" s="196"/>
      <c r="T34" s="196"/>
      <c r="U34" s="196"/>
      <c r="V34" s="196"/>
      <c r="W34" s="247"/>
      <c r="X34" s="196"/>
      <c r="Y34" s="196"/>
      <c r="Z34" s="196"/>
      <c r="AA34" s="196"/>
      <c r="AB34" s="196"/>
      <c r="AC34" s="196"/>
    </row>
    <row r="35" spans="2:29" ht="18.75">
      <c r="B35" s="178">
        <v>30</v>
      </c>
      <c r="C35" s="187" t="s">
        <v>111</v>
      </c>
      <c r="D35" s="188">
        <v>6</v>
      </c>
      <c r="E35" s="189" t="s">
        <v>51</v>
      </c>
      <c r="F35" s="190" t="s">
        <v>109</v>
      </c>
      <c r="G35" s="190" t="s">
        <v>65</v>
      </c>
      <c r="H35" s="200" t="str">
        <f>VLOOKUP(E35,WD!$C$6:$K$35,3,FALSE)</f>
        <v>朱古力甜筒</v>
      </c>
      <c r="I35" s="200" t="s">
        <v>109</v>
      </c>
      <c r="J35" s="200" t="str">
        <f>VLOOKUP(G35,WD!$C$6:$K$35,3,FALSE)</f>
        <v>哈密瓜</v>
      </c>
      <c r="K35" s="369">
        <v>0</v>
      </c>
      <c r="L35" s="200">
        <v>0</v>
      </c>
      <c r="M35" s="200">
        <v>42</v>
      </c>
      <c r="N35" s="200">
        <v>2</v>
      </c>
      <c r="O35" s="418" t="s">
        <v>963</v>
      </c>
      <c r="P35" s="247"/>
      <c r="Q35" s="196"/>
      <c r="R35" s="196"/>
      <c r="S35" s="196"/>
      <c r="T35" s="196"/>
      <c r="U35" s="196"/>
      <c r="V35" s="196"/>
      <c r="W35" s="247"/>
      <c r="X35" s="196"/>
      <c r="Y35" s="196"/>
      <c r="Z35" s="196"/>
      <c r="AA35" s="196"/>
      <c r="AB35" s="196"/>
      <c r="AC35" s="196"/>
    </row>
    <row r="36" spans="2:29" ht="18.75">
      <c r="B36" s="178">
        <v>31</v>
      </c>
      <c r="C36" s="194" t="s">
        <v>112</v>
      </c>
      <c r="D36" s="180">
        <v>1</v>
      </c>
      <c r="E36" s="198" t="s">
        <v>645</v>
      </c>
      <c r="F36" s="193" t="s">
        <v>109</v>
      </c>
      <c r="G36" s="193" t="s">
        <v>846</v>
      </c>
      <c r="H36" s="200" t="str">
        <f>VLOOKUP(E36,WD!$C$6:$K$35,3,FALSE)</f>
        <v>Tsunami - CC</v>
      </c>
      <c r="I36" s="200" t="s">
        <v>109</v>
      </c>
      <c r="J36" s="200" t="str">
        <f>VLOOKUP(G36,WD!$C$6:$K$35,3,FALSE)</f>
        <v>傷妹s嘜</v>
      </c>
      <c r="K36" s="369">
        <v>2</v>
      </c>
      <c r="L36" s="200">
        <v>42</v>
      </c>
      <c r="M36" s="200">
        <v>0</v>
      </c>
      <c r="N36" s="200">
        <v>0</v>
      </c>
      <c r="O36" s="414" t="s">
        <v>947</v>
      </c>
      <c r="P36" s="160" t="s">
        <v>112</v>
      </c>
      <c r="Q36" s="160" t="s">
        <v>105</v>
      </c>
      <c r="R36" s="184" t="s">
        <v>35</v>
      </c>
      <c r="S36" s="184" t="s">
        <v>106</v>
      </c>
      <c r="T36" s="184" t="s">
        <v>189</v>
      </c>
      <c r="U36" s="184" t="s">
        <v>107</v>
      </c>
      <c r="V36" s="184" t="s">
        <v>41</v>
      </c>
      <c r="W36" s="160" t="s">
        <v>113</v>
      </c>
      <c r="X36" s="160" t="s">
        <v>105</v>
      </c>
      <c r="Y36" s="184" t="s">
        <v>35</v>
      </c>
      <c r="Z36" s="184" t="s">
        <v>106</v>
      </c>
      <c r="AA36" s="184" t="s">
        <v>189</v>
      </c>
      <c r="AB36" s="184" t="s">
        <v>107</v>
      </c>
      <c r="AC36" s="184" t="s">
        <v>41</v>
      </c>
    </row>
    <row r="37" spans="2:29" ht="18.75">
      <c r="B37" s="178">
        <v>32</v>
      </c>
      <c r="C37" s="194" t="s">
        <v>112</v>
      </c>
      <c r="D37" s="180">
        <v>2</v>
      </c>
      <c r="E37" s="181" t="s">
        <v>66</v>
      </c>
      <c r="F37" s="182" t="s">
        <v>109</v>
      </c>
      <c r="G37" s="367" t="s">
        <v>60</v>
      </c>
      <c r="H37" s="200" t="str">
        <f>VLOOKUP(E37,WD!$C$6:$K$35,3,FALSE)</f>
        <v>DBRB</v>
      </c>
      <c r="I37" s="200" t="s">
        <v>109</v>
      </c>
      <c r="J37" s="200" t="str">
        <f>VLOOKUP(G37,WD!$C$6:$K$35,3,FALSE)</f>
        <v>Yikfung </v>
      </c>
      <c r="K37" s="369">
        <v>2</v>
      </c>
      <c r="L37" s="200">
        <v>42</v>
      </c>
      <c r="M37" s="200">
        <v>0</v>
      </c>
      <c r="N37" s="200">
        <v>0</v>
      </c>
      <c r="O37" s="161" t="s">
        <v>948</v>
      </c>
      <c r="Q37" s="185">
        <v>1</v>
      </c>
      <c r="R37" s="186" t="str">
        <f>H36</f>
        <v>Tsunami - CC</v>
      </c>
      <c r="S37" s="186">
        <v>3</v>
      </c>
      <c r="T37" s="186">
        <v>0</v>
      </c>
      <c r="U37" s="186">
        <v>0</v>
      </c>
      <c r="V37" s="186">
        <f>S37*3+T37*1+U37*0</f>
        <v>9</v>
      </c>
      <c r="X37" s="185">
        <v>1</v>
      </c>
      <c r="Y37" s="186" t="str">
        <f>H42</f>
        <v>SURVIVOR</v>
      </c>
      <c r="Z37" s="186">
        <v>2</v>
      </c>
      <c r="AA37" s="186">
        <v>1</v>
      </c>
      <c r="AB37" s="186">
        <v>0</v>
      </c>
      <c r="AC37" s="186">
        <f>Z37*3+AA37*1+AB37*0</f>
        <v>7</v>
      </c>
    </row>
    <row r="38" spans="2:29" ht="18.75">
      <c r="B38" s="178">
        <v>33</v>
      </c>
      <c r="C38" s="194" t="s">
        <v>112</v>
      </c>
      <c r="D38" s="180">
        <v>3</v>
      </c>
      <c r="E38" s="181" t="s">
        <v>63</v>
      </c>
      <c r="F38" s="182" t="s">
        <v>109</v>
      </c>
      <c r="G38" s="367" t="s">
        <v>60</v>
      </c>
      <c r="H38" s="200" t="str">
        <f>VLOOKUP(E38,WD!$C$6:$K$35,3,FALSE)</f>
        <v>Tsunami - CC</v>
      </c>
      <c r="I38" s="200" t="s">
        <v>109</v>
      </c>
      <c r="J38" s="200" t="str">
        <f>VLOOKUP(G38,WD!$C$6:$K$35,3,FALSE)</f>
        <v>Yikfung </v>
      </c>
      <c r="K38" s="369">
        <v>2</v>
      </c>
      <c r="L38" s="200">
        <v>42</v>
      </c>
      <c r="M38" s="200">
        <v>0</v>
      </c>
      <c r="N38" s="200">
        <v>0</v>
      </c>
      <c r="O38" s="161" t="s">
        <v>948</v>
      </c>
      <c r="Q38" s="185">
        <v>2</v>
      </c>
      <c r="R38" s="186" t="str">
        <f>H37</f>
        <v>DBRB</v>
      </c>
      <c r="S38" s="186">
        <v>2</v>
      </c>
      <c r="T38" s="186">
        <v>1</v>
      </c>
      <c r="U38" s="186">
        <v>0</v>
      </c>
      <c r="V38" s="186">
        <f>S38*3+T38*1+U38*0</f>
        <v>7</v>
      </c>
      <c r="X38" s="185">
        <v>2</v>
      </c>
      <c r="Y38" s="186" t="str">
        <f>H43</f>
        <v>YSYL</v>
      </c>
      <c r="Z38" s="186">
        <v>1</v>
      </c>
      <c r="AA38" s="186">
        <v>2</v>
      </c>
      <c r="AB38" s="186">
        <v>0</v>
      </c>
      <c r="AC38" s="186">
        <f>Z38*3+AA38*1+AB38*0</f>
        <v>5</v>
      </c>
    </row>
    <row r="39" spans="2:29" ht="18.75">
      <c r="B39" s="178">
        <v>34</v>
      </c>
      <c r="C39" s="194" t="s">
        <v>112</v>
      </c>
      <c r="D39" s="180">
        <v>4</v>
      </c>
      <c r="E39" s="181" t="s">
        <v>66</v>
      </c>
      <c r="F39" s="182" t="s">
        <v>109</v>
      </c>
      <c r="G39" s="367" t="s">
        <v>77</v>
      </c>
      <c r="H39" s="200" t="str">
        <f>VLOOKUP(E39,WD!$C$6:$K$35,3,FALSE)</f>
        <v>DBRB</v>
      </c>
      <c r="I39" s="200" t="s">
        <v>109</v>
      </c>
      <c r="J39" s="200" t="str">
        <f>VLOOKUP(G39,WD!$C$6:$K$35,3,FALSE)</f>
        <v>傷妹s嘜</v>
      </c>
      <c r="K39" s="369">
        <v>2</v>
      </c>
      <c r="L39" s="200">
        <v>42</v>
      </c>
      <c r="M39" s="200">
        <v>0</v>
      </c>
      <c r="N39" s="200">
        <v>0</v>
      </c>
      <c r="O39" s="414" t="s">
        <v>947</v>
      </c>
      <c r="Q39" s="415"/>
      <c r="R39" s="419" t="str">
        <f>J36</f>
        <v>傷妹s嘜</v>
      </c>
      <c r="S39" s="417"/>
      <c r="T39" s="417"/>
      <c r="U39" s="417"/>
      <c r="V39" s="417"/>
      <c r="X39" s="185">
        <v>3</v>
      </c>
      <c r="Y39" s="186" t="str">
        <f>J42</f>
        <v>葵青-曾取勝利</v>
      </c>
      <c r="Z39" s="186">
        <v>1</v>
      </c>
      <c r="AA39" s="186">
        <v>1</v>
      </c>
      <c r="AB39" s="186">
        <v>1</v>
      </c>
      <c r="AC39" s="186">
        <f>Z39*3+AA39*1+AB39*0</f>
        <v>4</v>
      </c>
    </row>
    <row r="40" spans="2:29" ht="18.75">
      <c r="B40" s="178">
        <v>35</v>
      </c>
      <c r="C40" s="194" t="s">
        <v>112</v>
      </c>
      <c r="D40" s="180">
        <v>5</v>
      </c>
      <c r="E40" s="181" t="s">
        <v>60</v>
      </c>
      <c r="F40" s="182" t="s">
        <v>109</v>
      </c>
      <c r="G40" s="367" t="s">
        <v>77</v>
      </c>
      <c r="H40" s="200" t="str">
        <f>VLOOKUP(E40,WD!$C$6:$K$35,3,FALSE)</f>
        <v>Yikfung </v>
      </c>
      <c r="I40" s="200" t="s">
        <v>109</v>
      </c>
      <c r="J40" s="200" t="str">
        <f>VLOOKUP(G40,WD!$C$6:$K$35,3,FALSE)</f>
        <v>傷妹s嘜</v>
      </c>
      <c r="K40" s="407" t="s">
        <v>918</v>
      </c>
      <c r="L40" s="407" t="s">
        <v>918</v>
      </c>
      <c r="M40" s="407" t="s">
        <v>918</v>
      </c>
      <c r="N40" s="407" t="s">
        <v>918</v>
      </c>
      <c r="O40" s="161" t="s">
        <v>919</v>
      </c>
      <c r="Q40" s="415"/>
      <c r="R40" s="420" t="str">
        <f>J37</f>
        <v>Yikfung </v>
      </c>
      <c r="S40" s="417"/>
      <c r="T40" s="417"/>
      <c r="U40" s="417"/>
      <c r="V40" s="417"/>
      <c r="X40" s="415"/>
      <c r="Y40" s="417" t="str">
        <f>J43</f>
        <v>是但啦啦</v>
      </c>
      <c r="Z40" s="417"/>
      <c r="AA40" s="417"/>
      <c r="AB40" s="417"/>
      <c r="AC40" s="417"/>
    </row>
    <row r="41" spans="2:29" ht="18.75">
      <c r="B41" s="178">
        <v>36</v>
      </c>
      <c r="C41" s="187" t="s">
        <v>112</v>
      </c>
      <c r="D41" s="188">
        <v>6</v>
      </c>
      <c r="E41" s="189" t="s">
        <v>63</v>
      </c>
      <c r="F41" s="190" t="s">
        <v>109</v>
      </c>
      <c r="G41" s="190" t="s">
        <v>66</v>
      </c>
      <c r="H41" s="200" t="str">
        <f>VLOOKUP(E41,WD!$C$6:$K$35,3,FALSE)</f>
        <v>Tsunami - CC</v>
      </c>
      <c r="I41" s="200" t="s">
        <v>109</v>
      </c>
      <c r="J41" s="200" t="str">
        <f>VLOOKUP(G41,WD!$C$6:$K$35,3,FALSE)</f>
        <v>DBRB</v>
      </c>
      <c r="K41" s="369">
        <v>2</v>
      </c>
      <c r="L41" s="200">
        <v>42</v>
      </c>
      <c r="M41" s="200">
        <v>18</v>
      </c>
      <c r="N41" s="200">
        <v>0</v>
      </c>
      <c r="O41" s="161" t="s">
        <v>962</v>
      </c>
      <c r="P41" s="247"/>
      <c r="Q41" s="196"/>
      <c r="R41" s="196"/>
      <c r="S41" s="196"/>
      <c r="T41" s="196"/>
      <c r="U41" s="196"/>
      <c r="V41" s="196"/>
      <c r="W41" s="247"/>
      <c r="X41" s="196"/>
      <c r="Y41" s="196"/>
      <c r="Z41" s="196"/>
      <c r="AA41" s="196"/>
      <c r="AB41" s="196"/>
      <c r="AC41" s="196"/>
    </row>
    <row r="42" spans="2:29" ht="18.75">
      <c r="B42" s="178">
        <v>37</v>
      </c>
      <c r="C42" s="194" t="s">
        <v>113</v>
      </c>
      <c r="D42" s="180">
        <v>1</v>
      </c>
      <c r="E42" s="198" t="s">
        <v>64</v>
      </c>
      <c r="F42" s="193" t="s">
        <v>109</v>
      </c>
      <c r="G42" s="193" t="s">
        <v>62</v>
      </c>
      <c r="H42" s="200" t="str">
        <f>VLOOKUP(E42,WD!$C$6:$K$35,3,FALSE)</f>
        <v>SURVIVOR</v>
      </c>
      <c r="I42" s="200" t="s">
        <v>109</v>
      </c>
      <c r="J42" s="200" t="str">
        <f>VLOOKUP(G42,WD!$C$6:$K$35,3,FALSE)</f>
        <v>葵青-曾取勝利</v>
      </c>
      <c r="K42" s="369">
        <v>2</v>
      </c>
      <c r="L42" s="200">
        <v>42</v>
      </c>
      <c r="M42" s="200">
        <v>25</v>
      </c>
      <c r="N42" s="200">
        <v>0</v>
      </c>
      <c r="O42" s="161" t="s">
        <v>949</v>
      </c>
      <c r="P42" s="247"/>
      <c r="Q42" s="196"/>
      <c r="R42" s="196"/>
      <c r="S42" s="196"/>
      <c r="T42" s="196"/>
      <c r="U42" s="196"/>
      <c r="V42" s="196"/>
      <c r="W42" s="247"/>
      <c r="X42" s="196"/>
      <c r="Y42" s="196"/>
      <c r="Z42" s="196"/>
      <c r="AA42" s="196"/>
      <c r="AB42" s="196"/>
      <c r="AC42" s="196"/>
    </row>
    <row r="43" spans="2:29" ht="18.75">
      <c r="B43" s="178">
        <v>38</v>
      </c>
      <c r="C43" s="194" t="s">
        <v>113</v>
      </c>
      <c r="D43" s="180">
        <v>2</v>
      </c>
      <c r="E43" s="181" t="s">
        <v>52</v>
      </c>
      <c r="F43" s="182" t="s">
        <v>109</v>
      </c>
      <c r="G43" s="367" t="s">
        <v>61</v>
      </c>
      <c r="H43" s="200" t="str">
        <f>VLOOKUP(E43,WD!$C$6:$K$35,3,FALSE)</f>
        <v>YSYL</v>
      </c>
      <c r="I43" s="200" t="s">
        <v>109</v>
      </c>
      <c r="J43" s="200" t="str">
        <f>VLOOKUP(G43,WD!$C$6:$K$35,3,FALSE)</f>
        <v>是但啦啦</v>
      </c>
      <c r="K43" s="369">
        <v>2</v>
      </c>
      <c r="L43" s="200">
        <v>42</v>
      </c>
      <c r="M43" s="200">
        <v>0</v>
      </c>
      <c r="N43" s="200">
        <v>0</v>
      </c>
      <c r="O43" s="414" t="s">
        <v>953</v>
      </c>
      <c r="P43" s="247"/>
      <c r="Q43" s="196"/>
      <c r="R43" s="196"/>
      <c r="S43" s="196"/>
      <c r="T43" s="196"/>
      <c r="U43" s="196"/>
      <c r="V43" s="196"/>
      <c r="W43" s="247"/>
      <c r="X43" s="196"/>
      <c r="Y43" s="196"/>
      <c r="Z43" s="196"/>
      <c r="AA43" s="196"/>
      <c r="AB43" s="196"/>
      <c r="AC43" s="196"/>
    </row>
    <row r="44" spans="2:29" ht="18.75">
      <c r="B44" s="178">
        <v>39</v>
      </c>
      <c r="C44" s="194" t="s">
        <v>113</v>
      </c>
      <c r="D44" s="180">
        <v>3</v>
      </c>
      <c r="E44" s="181" t="s">
        <v>64</v>
      </c>
      <c r="F44" s="182" t="s">
        <v>109</v>
      </c>
      <c r="G44" s="367" t="s">
        <v>61</v>
      </c>
      <c r="H44" s="200" t="str">
        <f>VLOOKUP(E44,WD!$C$6:$K$35,3,FALSE)</f>
        <v>SURVIVOR</v>
      </c>
      <c r="I44" s="200" t="s">
        <v>109</v>
      </c>
      <c r="J44" s="200" t="str">
        <f>VLOOKUP(G44,WD!$C$6:$K$35,3,FALSE)</f>
        <v>是但啦啦</v>
      </c>
      <c r="K44" s="369">
        <v>2</v>
      </c>
      <c r="L44" s="200">
        <v>42</v>
      </c>
      <c r="M44" s="200">
        <v>0</v>
      </c>
      <c r="N44" s="200">
        <v>0</v>
      </c>
      <c r="O44" s="414" t="s">
        <v>953</v>
      </c>
      <c r="P44" s="247"/>
      <c r="Q44" s="196"/>
      <c r="R44" s="196"/>
      <c r="S44" s="196"/>
      <c r="T44" s="196"/>
      <c r="U44" s="196"/>
      <c r="V44" s="196"/>
      <c r="W44" s="247"/>
      <c r="X44" s="196"/>
      <c r="Y44" s="196"/>
      <c r="Z44" s="196"/>
      <c r="AA44" s="196"/>
      <c r="AB44" s="196"/>
      <c r="AC44" s="196"/>
    </row>
    <row r="45" spans="2:29" ht="18.75">
      <c r="B45" s="178">
        <v>40</v>
      </c>
      <c r="C45" s="194" t="s">
        <v>113</v>
      </c>
      <c r="D45" s="180">
        <v>4</v>
      </c>
      <c r="E45" s="181" t="s">
        <v>52</v>
      </c>
      <c r="F45" s="182" t="s">
        <v>109</v>
      </c>
      <c r="G45" s="367" t="s">
        <v>62</v>
      </c>
      <c r="H45" s="200" t="str">
        <f>VLOOKUP(E45,WD!$C$6:$K$35,3,FALSE)</f>
        <v>YSYL</v>
      </c>
      <c r="I45" s="200" t="s">
        <v>109</v>
      </c>
      <c r="J45" s="200" t="str">
        <f>VLOOKUP(G45,WD!$C$6:$K$35,3,FALSE)</f>
        <v>葵青-曾取勝利</v>
      </c>
      <c r="K45" s="369">
        <v>1</v>
      </c>
      <c r="L45" s="200">
        <v>41</v>
      </c>
      <c r="M45" s="200">
        <v>36</v>
      </c>
      <c r="N45" s="200">
        <v>1</v>
      </c>
      <c r="O45" s="161" t="s">
        <v>945</v>
      </c>
      <c r="P45" s="247"/>
      <c r="Q45" s="196"/>
      <c r="R45" s="196"/>
      <c r="S45" s="196"/>
      <c r="T45" s="196"/>
      <c r="U45" s="196"/>
      <c r="V45" s="196"/>
      <c r="W45" s="247"/>
      <c r="X45" s="196"/>
      <c r="Y45" s="196"/>
      <c r="Z45" s="196"/>
      <c r="AA45" s="196"/>
      <c r="AB45" s="196"/>
      <c r="AC45" s="196"/>
    </row>
    <row r="46" spans="2:29" ht="18.75">
      <c r="B46" s="178">
        <v>41</v>
      </c>
      <c r="C46" s="194" t="s">
        <v>113</v>
      </c>
      <c r="D46" s="180">
        <v>5</v>
      </c>
      <c r="E46" s="181" t="s">
        <v>61</v>
      </c>
      <c r="F46" s="182" t="s">
        <v>109</v>
      </c>
      <c r="G46" s="367" t="s">
        <v>62</v>
      </c>
      <c r="H46" s="200" t="str">
        <f>VLOOKUP(E46,WD!$C$6:$K$35,3,FALSE)</f>
        <v>是但啦啦</v>
      </c>
      <c r="I46" s="200" t="s">
        <v>109</v>
      </c>
      <c r="J46" s="200" t="str">
        <f>VLOOKUP(G46,WD!$C$6:$K$35,3,FALSE)</f>
        <v>葵青-曾取勝利</v>
      </c>
      <c r="K46" s="369">
        <v>0</v>
      </c>
      <c r="L46" s="200">
        <v>0</v>
      </c>
      <c r="M46" s="200">
        <v>42</v>
      </c>
      <c r="N46" s="200">
        <v>2</v>
      </c>
      <c r="O46" s="414" t="s">
        <v>953</v>
      </c>
      <c r="P46" s="247"/>
      <c r="Q46" s="196"/>
      <c r="R46" s="196"/>
      <c r="S46" s="196"/>
      <c r="T46" s="196"/>
      <c r="U46" s="196"/>
      <c r="V46" s="196"/>
      <c r="W46" s="247"/>
      <c r="X46" s="196"/>
      <c r="Y46" s="196"/>
      <c r="Z46" s="196"/>
      <c r="AA46" s="196"/>
      <c r="AB46" s="196"/>
      <c r="AC46" s="196"/>
    </row>
    <row r="47" spans="2:29" ht="18.75">
      <c r="B47" s="404">
        <v>42</v>
      </c>
      <c r="C47" s="187" t="s">
        <v>113</v>
      </c>
      <c r="D47" s="188">
        <v>6</v>
      </c>
      <c r="E47" s="189" t="s">
        <v>64</v>
      </c>
      <c r="F47" s="190" t="s">
        <v>109</v>
      </c>
      <c r="G47" s="190" t="s">
        <v>52</v>
      </c>
      <c r="H47" s="200" t="str">
        <f>VLOOKUP(E47,WD!$C$6:$K$35,3,FALSE)</f>
        <v>SURVIVOR</v>
      </c>
      <c r="I47" s="200" t="s">
        <v>109</v>
      </c>
      <c r="J47" s="200" t="str">
        <f>VLOOKUP(G47,WD!$C$6:$K$35,3,FALSE)</f>
        <v>YSYL</v>
      </c>
      <c r="K47" s="369">
        <v>1</v>
      </c>
      <c r="L47" s="200">
        <v>36</v>
      </c>
      <c r="M47" s="200">
        <v>41</v>
      </c>
      <c r="N47" s="200">
        <v>1</v>
      </c>
      <c r="O47" s="161" t="s">
        <v>964</v>
      </c>
      <c r="P47" s="247"/>
      <c r="Q47" s="196"/>
      <c r="R47" s="196"/>
      <c r="S47" s="196"/>
      <c r="T47" s="196"/>
      <c r="U47" s="196"/>
      <c r="V47" s="196"/>
      <c r="W47" s="247"/>
      <c r="X47" s="196"/>
      <c r="Y47" s="196"/>
      <c r="Z47" s="196"/>
      <c r="AA47" s="196"/>
      <c r="AB47" s="196"/>
      <c r="AC47" s="196"/>
    </row>
    <row r="48" spans="16:29" ht="15.75">
      <c r="P48" s="247"/>
      <c r="Q48" s="196"/>
      <c r="R48" s="196"/>
      <c r="S48" s="196"/>
      <c r="T48" s="196"/>
      <c r="U48" s="196"/>
      <c r="V48" s="196"/>
      <c r="W48" s="247"/>
      <c r="X48" s="196"/>
      <c r="Y48" s="196"/>
      <c r="Z48" s="196"/>
      <c r="AA48" s="196"/>
      <c r="AB48" s="196"/>
      <c r="AC48" s="196"/>
    </row>
    <row r="49" spans="16:29" ht="15.75">
      <c r="P49" s="247"/>
      <c r="Q49" s="196"/>
      <c r="R49" s="196"/>
      <c r="S49" s="196"/>
      <c r="T49" s="196"/>
      <c r="U49" s="196"/>
      <c r="V49" s="196"/>
      <c r="W49" s="247"/>
      <c r="X49" s="196"/>
      <c r="Y49" s="196"/>
      <c r="Z49" s="196"/>
      <c r="AA49" s="196"/>
      <c r="AB49" s="196"/>
      <c r="AC49" s="196"/>
    </row>
  </sheetData>
  <sheetProtection selectLockedCells="1" selectUnlockedCells="1"/>
  <mergeCells count="3">
    <mergeCell ref="H3:J3"/>
    <mergeCell ref="C4:D4"/>
    <mergeCell ref="C5:D5"/>
  </mergeCells>
  <printOptions horizontalCentered="1" verticalCentered="1"/>
  <pageMargins left="0.7479166666666667" right="0.7479166666666667" top="0.5201388888888889" bottom="0.5402777777777777" header="0.5118055555555555" footer="0.511805555555555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Ronson</dc:creator>
  <cp:keywords/>
  <dc:description/>
  <cp:lastModifiedBy>VBAHK-Stephen</cp:lastModifiedBy>
  <cp:lastPrinted>2022-06-14T02:48:42Z</cp:lastPrinted>
  <dcterms:created xsi:type="dcterms:W3CDTF">2018-05-11T03:35:31Z</dcterms:created>
  <dcterms:modified xsi:type="dcterms:W3CDTF">2023-10-25T03:04:10Z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