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844" activeTab="0"/>
  </bookViews>
  <sheets>
    <sheet name="須知" sheetId="1" r:id="rId1"/>
    <sheet name="MD" sheetId="2" r:id="rId2"/>
    <sheet name="MAFormat" sheetId="3" r:id="rId3"/>
    <sheet name="男甲賽程" sheetId="4" r:id="rId4"/>
    <sheet name="MQTFormat" sheetId="5" r:id="rId5"/>
    <sheet name="MBFormat" sheetId="6" r:id="rId6"/>
    <sheet name="男乙賽程" sheetId="7" r:id="rId7"/>
    <sheet name="WAFormat" sheetId="8" r:id="rId8"/>
    <sheet name="WD" sheetId="9" r:id="rId9"/>
    <sheet name="女甲賽程" sheetId="10" r:id="rId10"/>
    <sheet name="WBFormat" sheetId="11" r:id="rId11"/>
    <sheet name="女乙賽程" sheetId="12" r:id="rId12"/>
    <sheet name="TT" sheetId="13" r:id="rId13"/>
  </sheets>
  <externalReferences>
    <externalReference r:id="rId16"/>
    <externalReference r:id="rId17"/>
  </externalReferences>
  <definedNames>
    <definedName name="Excel_BuiltIn__FilterDatabase" localSheetId="1">'MD'!$B$5:$R$5</definedName>
    <definedName name="Excel_BuiltIn__FilterDatabase" localSheetId="8">'WD'!$A$5:$U$5</definedName>
    <definedName name="Excel_BuiltIn_Print_Area" localSheetId="2">'MAFormat'!$B$1:$G$45</definedName>
    <definedName name="Excel_BuiltIn_Print_Area" localSheetId="5">'MBFormat'!$A$1:$N$23</definedName>
    <definedName name="Excel_BuiltIn_Print_Area" localSheetId="1">'MD'!$B$1:$O$103</definedName>
    <definedName name="Excel_BuiltIn_Print_Area" localSheetId="7">'WAFormat'!$B$1:$H$44</definedName>
    <definedName name="Excel_BuiltIn_Print_Area" localSheetId="10">'WBFormat'!$B$1:$L$79</definedName>
    <definedName name="Excel_BuiltIn_Print_Area" localSheetId="8">'WD'!$A$1:$O$72</definedName>
    <definedName name="Excel_BuiltIn_Print_Area" localSheetId="6">'男乙賽程'!$B$1:$U$97</definedName>
    <definedName name="Excel_BuiltIn_Print_Area" localSheetId="3">'男甲賽程'!$B$1:$V$55</definedName>
    <definedName name="Excel_BuiltIn_Print_Area" localSheetId="0">'須知'!$A$1:$B$53</definedName>
    <definedName name="_xlnm.Print_Area" localSheetId="2">'MAFormat'!$B$1:$G$45</definedName>
    <definedName name="_xlnm.Print_Area" localSheetId="5">'MBFormat'!$A$1:$N$79</definedName>
    <definedName name="_xlnm.Print_Area" localSheetId="1">'MD'!$B$1:$N$116</definedName>
    <definedName name="_xlnm.Print_Area" localSheetId="4">'MQTFormat'!$B$14:$I$134</definedName>
    <definedName name="_xlnm.Print_Area" localSheetId="12">'TT'!$A$1:$O$182</definedName>
    <definedName name="_xlnm.Print_Area" localSheetId="7">'WAFormat'!$B$1:$H$44</definedName>
    <definedName name="_xlnm.Print_Area" localSheetId="10">'WBFormat'!$B$1:$L$79</definedName>
    <definedName name="_xlnm.Print_Area" localSheetId="8">'WD'!$A$1:$N$75</definedName>
    <definedName name="_xlnm.Print_Area" localSheetId="11">'女乙賽程'!$A$1:$V$53</definedName>
    <definedName name="_xlnm.Print_Area" localSheetId="6">'男乙賽程'!$B$1:$U$97</definedName>
    <definedName name="_xlnm.Print_Area" localSheetId="3">'男甲賽程'!$B$1:$V$55</definedName>
    <definedName name="_xlnm.Print_Area" localSheetId="0">'須知'!$A$1:$B$53</definedName>
  </definedNames>
  <calcPr fullCalcOnLoad="1"/>
</workbook>
</file>

<file path=xl/sharedStrings.xml><?xml version="1.0" encoding="utf-8"?>
<sst xmlns="http://schemas.openxmlformats.org/spreadsheetml/2006/main" count="3639" uniqueCount="1412">
  <si>
    <t>Competition Information</t>
  </si>
  <si>
    <t xml:space="preserve">Report </t>
  </si>
  <si>
    <t>Teams should report to the competition organizer 15 minutes before the competition.</t>
  </si>
  <si>
    <t>All results will be deleted if unlawful player has been found.</t>
  </si>
  <si>
    <t>Uniform</t>
  </si>
  <si>
    <t>Players in a team should wear identical uniform with visible number 1 &amp; 2 on front and back side of players’uniform</t>
  </si>
  <si>
    <t>Rules</t>
  </si>
  <si>
    <t xml:space="preserve">Beach volleyball official rules from FIVB will be adopted throughout the game. </t>
  </si>
  <si>
    <t>Dimensions of playing area and height of the net are as follow:</t>
  </si>
  <si>
    <t>Playing area: 16m x 8m</t>
  </si>
  <si>
    <t>A Grade Men's net: 2.43m ;B Grade Men's net: 2.35m ;A Grade Women's net: 2.24m;B Grade Women's net: 2.20m</t>
  </si>
  <si>
    <t xml:space="preserve">A match would be won by team that wins two sets with each of them having a minimum lead of 2 points. </t>
  </si>
  <si>
    <t>In the case of 1-1 ties, the deciding set (the 3rd) is played to 15 points with a minimum lead of 2 points.</t>
  </si>
  <si>
    <t>Court switch would be taken place after every 7 points (Set 1 and 2)  and 5 points (Set 3) played</t>
  </si>
  <si>
    <t xml:space="preserve">Each team is entitled to a maximum of one time-out per set. Each time-out lasts for 30 seconds and could be called by either of the players </t>
  </si>
  <si>
    <t>Technical Time-out: in sets 1 and 2, one additional 30 second Technical Time-out</t>
  </si>
  <si>
    <t xml:space="preserve">is automatically allocated when the sum of the points scored by the teams equals 21 points.  </t>
  </si>
  <si>
    <t>A player completes an attack-hit using an “open-handed tip or dink” directing the ball</t>
  </si>
  <si>
    <t>with the fingers would be considered as a attack-hit fault</t>
  </si>
  <si>
    <t>Knock out system &amp; best of 3 system will be adopted in the final round and QT</t>
  </si>
  <si>
    <t xml:space="preserve">For Preliminary Round, all the games are in 2 sets </t>
  </si>
  <si>
    <t>No points will be given for those "no show"</t>
  </si>
  <si>
    <t>Players in a team should wear identical uniform with visible number 1 &amp; 2 on front and back side of players’uniform.</t>
  </si>
  <si>
    <t>In case of 1-1 ties, the deciding set (the 3rd) is played to 15 points with a minimum lead of 2 points.In pool games,win a game will get 3 points.</t>
  </si>
  <si>
    <t>Court switch would be taken place after every 7 points (Set 1 and 2) and 5 points (Set 3) played.</t>
  </si>
  <si>
    <t>Each team is entitled to a maximum of one time-out per set. Each time-out lasts for 30 seconds and could be called by either of the players .</t>
  </si>
  <si>
    <t>Technical Time-out: in sets 1 and 2, one additional 30 second Technical Time-out is automatically allocated when the sum of the points scored by the teams equals 21 points.</t>
  </si>
  <si>
    <t>A player completes an attack-hit using an “open-handed tip or dink” directing the ball with the fingers would be considered as a attack-hit fault.</t>
  </si>
  <si>
    <t>Knock out system &amp; best of 3 system will be adopted in the final round and QT.</t>
  </si>
  <si>
    <t>No points will be given for those "NO SHOW".</t>
  </si>
  <si>
    <t xml:space="preserve">Read </t>
  </si>
  <si>
    <t>Team</t>
  </si>
  <si>
    <t>Team Name</t>
  </si>
  <si>
    <t>Ind.</t>
  </si>
  <si>
    <t>DRAW RESULT</t>
  </si>
  <si>
    <t>SEED NO.</t>
  </si>
  <si>
    <t>Seeding</t>
  </si>
  <si>
    <t>Points</t>
  </si>
  <si>
    <t>AA1</t>
  </si>
  <si>
    <t>1st</t>
  </si>
  <si>
    <t>144 pts</t>
  </si>
  <si>
    <t>AB1</t>
  </si>
  <si>
    <t>2nd</t>
  </si>
  <si>
    <t>132 pts</t>
  </si>
  <si>
    <t>AB2</t>
  </si>
  <si>
    <t>3rd</t>
  </si>
  <si>
    <t>120 pts</t>
  </si>
  <si>
    <t>AA2</t>
  </si>
  <si>
    <t>4th</t>
  </si>
  <si>
    <t>108 pts</t>
  </si>
  <si>
    <t>AA3</t>
  </si>
  <si>
    <t>5th</t>
  </si>
  <si>
    <t>96 pts</t>
  </si>
  <si>
    <t>AB3</t>
  </si>
  <si>
    <t>AB4</t>
  </si>
  <si>
    <t>7th</t>
  </si>
  <si>
    <t>84 pts</t>
  </si>
  <si>
    <t>AA4</t>
  </si>
  <si>
    <t>A1</t>
  </si>
  <si>
    <t>B1</t>
  </si>
  <si>
    <t>C1</t>
  </si>
  <si>
    <t>D1</t>
  </si>
  <si>
    <t>E1</t>
  </si>
  <si>
    <t>72 pts</t>
  </si>
  <si>
    <t>F1</t>
  </si>
  <si>
    <t>G1</t>
  </si>
  <si>
    <t>H1</t>
  </si>
  <si>
    <t>9th</t>
  </si>
  <si>
    <t>54 pts</t>
  </si>
  <si>
    <t>E2</t>
  </si>
  <si>
    <t>D2</t>
  </si>
  <si>
    <t>C2</t>
  </si>
  <si>
    <t>B2</t>
  </si>
  <si>
    <t>A2</t>
  </si>
  <si>
    <t>17th</t>
  </si>
  <si>
    <t>48 pts</t>
  </si>
  <si>
    <t>A3</t>
  </si>
  <si>
    <t>B3</t>
  </si>
  <si>
    <t>C3</t>
  </si>
  <si>
    <t>D3</t>
  </si>
  <si>
    <t>E3</t>
  </si>
  <si>
    <t>F3</t>
  </si>
  <si>
    <t>G3</t>
  </si>
  <si>
    <t>H3</t>
  </si>
  <si>
    <t>25th</t>
  </si>
  <si>
    <t>36 pts</t>
  </si>
  <si>
    <t>SEED#33</t>
  </si>
  <si>
    <t>SEED#36</t>
  </si>
  <si>
    <t>SEED#37</t>
  </si>
  <si>
    <t>SEED#41</t>
  </si>
  <si>
    <t>F2</t>
  </si>
  <si>
    <t>G2</t>
  </si>
  <si>
    <t>H2</t>
  </si>
  <si>
    <t>I1</t>
  </si>
  <si>
    <t>J1</t>
  </si>
  <si>
    <t>K1</t>
  </si>
  <si>
    <t>L1</t>
  </si>
  <si>
    <t>M1</t>
  </si>
  <si>
    <t>N1</t>
  </si>
  <si>
    <t>O1</t>
  </si>
  <si>
    <t>P1</t>
  </si>
  <si>
    <t>I2</t>
  </si>
  <si>
    <t>J2</t>
  </si>
  <si>
    <t>K2</t>
  </si>
  <si>
    <t>L2</t>
  </si>
  <si>
    <t>M2</t>
  </si>
  <si>
    <t>N2</t>
  </si>
  <si>
    <t>O2</t>
  </si>
  <si>
    <t>P2</t>
  </si>
  <si>
    <t>P3</t>
  </si>
  <si>
    <t>O3</t>
  </si>
  <si>
    <t>N3</t>
  </si>
  <si>
    <t>M3</t>
  </si>
  <si>
    <t>L3</t>
  </si>
  <si>
    <t>K3</t>
  </si>
  <si>
    <t>J3</t>
  </si>
  <si>
    <t>I3</t>
  </si>
  <si>
    <t>QT1</t>
  </si>
  <si>
    <t>SEED#48</t>
  </si>
  <si>
    <t>vs</t>
  </si>
  <si>
    <t>SEED#49</t>
  </si>
  <si>
    <t>QT2</t>
  </si>
  <si>
    <t>SEED#47</t>
  </si>
  <si>
    <t>SEED#50</t>
  </si>
  <si>
    <t>QT3</t>
  </si>
  <si>
    <t>QT4</t>
  </si>
  <si>
    <t>SEED#34</t>
  </si>
  <si>
    <t>QT5</t>
  </si>
  <si>
    <t>SEED#35</t>
  </si>
  <si>
    <t>SEED#46</t>
  </si>
  <si>
    <t>QT6</t>
  </si>
  <si>
    <t>SEED#45</t>
  </si>
  <si>
    <t>QT7</t>
  </si>
  <si>
    <t>SEED#44</t>
  </si>
  <si>
    <t>QT8</t>
  </si>
  <si>
    <t>SEED#38</t>
  </si>
  <si>
    <t>SEED#43</t>
  </si>
  <si>
    <t>QT9</t>
  </si>
  <si>
    <t>SEED#39</t>
  </si>
  <si>
    <t>SEED#42</t>
  </si>
  <si>
    <t>QT10</t>
  </si>
  <si>
    <t>SEED#40</t>
  </si>
  <si>
    <t>A</t>
  </si>
  <si>
    <t>B</t>
  </si>
  <si>
    <t>SEED#1</t>
  </si>
  <si>
    <t>SEED#2</t>
  </si>
  <si>
    <t>SEED#4</t>
  </si>
  <si>
    <t>SEED#3</t>
  </si>
  <si>
    <t>SEED#5</t>
  </si>
  <si>
    <t>SEED#6</t>
  </si>
  <si>
    <t>SEED#8</t>
  </si>
  <si>
    <t>SEED#7</t>
  </si>
  <si>
    <t>SEED#9</t>
  </si>
  <si>
    <t>SEED#10</t>
  </si>
  <si>
    <t>SEED#11</t>
  </si>
  <si>
    <t>MA1</t>
  </si>
  <si>
    <t>Final 1/2 places</t>
  </si>
  <si>
    <t>MA2</t>
  </si>
  <si>
    <t>Final 3/4 places</t>
  </si>
  <si>
    <t>Playing Schedule (Men's Division I)</t>
  </si>
  <si>
    <t>對賽隊</t>
  </si>
  <si>
    <t>局數</t>
  </si>
  <si>
    <t>分數</t>
  </si>
  <si>
    <t>Match No.</t>
  </si>
  <si>
    <t>POOL</t>
  </si>
  <si>
    <t>Group</t>
  </si>
  <si>
    <t>TEAMS</t>
  </si>
  <si>
    <t>TEAM A</t>
  </si>
  <si>
    <t>TEAM B</t>
  </si>
  <si>
    <t>比賽場號</t>
  </si>
  <si>
    <t>分組</t>
  </si>
  <si>
    <t>Position</t>
  </si>
  <si>
    <t>Win</t>
  </si>
  <si>
    <t>Loss</t>
  </si>
  <si>
    <t>Vs</t>
  </si>
  <si>
    <t>C</t>
  </si>
  <si>
    <t>QC1</t>
  </si>
  <si>
    <t>QC4</t>
  </si>
  <si>
    <t>QC2</t>
  </si>
  <si>
    <t>QC3</t>
  </si>
  <si>
    <t>D</t>
  </si>
  <si>
    <t>QD1</t>
  </si>
  <si>
    <t>QD4</t>
  </si>
  <si>
    <t>QD2</t>
  </si>
  <si>
    <t>QD3</t>
  </si>
  <si>
    <t>E</t>
  </si>
  <si>
    <t>E4</t>
  </si>
  <si>
    <t>F</t>
  </si>
  <si>
    <t>F4</t>
  </si>
  <si>
    <t>G</t>
  </si>
  <si>
    <t>G4</t>
  </si>
  <si>
    <t>H</t>
  </si>
  <si>
    <t>H4</t>
  </si>
  <si>
    <t>SEED#12</t>
  </si>
  <si>
    <t>SEED#13</t>
  </si>
  <si>
    <t>SEED#14</t>
  </si>
  <si>
    <t>SEED#15</t>
  </si>
  <si>
    <t>SEED#16</t>
  </si>
  <si>
    <t>SEED#24</t>
  </si>
  <si>
    <t>SEED#23</t>
  </si>
  <si>
    <t>SEED#22</t>
  </si>
  <si>
    <t>SEED#21</t>
  </si>
  <si>
    <t>SEED#20</t>
  </si>
  <si>
    <t>SEED#19</t>
  </si>
  <si>
    <t>SEED#18</t>
  </si>
  <si>
    <t>SEED#17</t>
  </si>
  <si>
    <t>SEED#25</t>
  </si>
  <si>
    <t>SEED#26</t>
  </si>
  <si>
    <t>SEED#27</t>
  </si>
  <si>
    <t>SEED#28</t>
  </si>
  <si>
    <t>SEED#29</t>
  </si>
  <si>
    <t>SEED#30</t>
  </si>
  <si>
    <t>SEED#31</t>
  </si>
  <si>
    <t>SEED#32</t>
  </si>
  <si>
    <t>MB1</t>
  </si>
  <si>
    <t>MB9</t>
  </si>
  <si>
    <t>MB2</t>
  </si>
  <si>
    <t>MB13</t>
  </si>
  <si>
    <t>MB3</t>
  </si>
  <si>
    <t>MB10</t>
  </si>
  <si>
    <t>MB4</t>
  </si>
  <si>
    <t>MB16</t>
  </si>
  <si>
    <t>MB5</t>
  </si>
  <si>
    <t>MB11</t>
  </si>
  <si>
    <t>MB6</t>
  </si>
  <si>
    <t>MB14</t>
  </si>
  <si>
    <t>MB7</t>
  </si>
  <si>
    <t>MB12</t>
  </si>
  <si>
    <t>MB15</t>
  </si>
  <si>
    <t>MB8</t>
  </si>
  <si>
    <t>Playing Schedule (Men's Division II)</t>
  </si>
  <si>
    <t>A4</t>
  </si>
  <si>
    <t>B4</t>
  </si>
  <si>
    <t>C4</t>
  </si>
  <si>
    <t>D4</t>
  </si>
  <si>
    <t>I</t>
  </si>
  <si>
    <t>J</t>
  </si>
  <si>
    <t>K</t>
  </si>
  <si>
    <t>L</t>
  </si>
  <si>
    <t>M</t>
  </si>
  <si>
    <t>N</t>
  </si>
  <si>
    <t>O</t>
  </si>
  <si>
    <t>P</t>
  </si>
  <si>
    <t>WA1</t>
  </si>
  <si>
    <t>WA4</t>
  </si>
  <si>
    <t>WA2</t>
  </si>
  <si>
    <t>WA3</t>
  </si>
  <si>
    <t>Playing Schedule (Women's Division I)</t>
  </si>
  <si>
    <t>.</t>
  </si>
  <si>
    <t>WB1</t>
  </si>
  <si>
    <t>WB9</t>
  </si>
  <si>
    <t>WB2</t>
  </si>
  <si>
    <t>WB13</t>
  </si>
  <si>
    <t>WB3</t>
  </si>
  <si>
    <t>WB10</t>
  </si>
  <si>
    <t>WB4</t>
  </si>
  <si>
    <t>WB16</t>
  </si>
  <si>
    <t>WB5</t>
  </si>
  <si>
    <t>WB11</t>
  </si>
  <si>
    <t>WB6</t>
  </si>
  <si>
    <t>WB14</t>
  </si>
  <si>
    <t>WB7</t>
  </si>
  <si>
    <t>WB12</t>
  </si>
  <si>
    <t>WB15</t>
  </si>
  <si>
    <t>WB8</t>
  </si>
  <si>
    <t>Playing Schedule (Women's Division II)</t>
  </si>
  <si>
    <t>The Playing Schedule MAY BE affected by the progression of previous match days</t>
  </si>
  <si>
    <t>1st digit</t>
  </si>
  <si>
    <t>Starting Time</t>
  </si>
  <si>
    <t>Serial No.</t>
  </si>
  <si>
    <t>2nd digit</t>
  </si>
  <si>
    <t>Division</t>
  </si>
  <si>
    <t>3rd digit</t>
  </si>
  <si>
    <t>Pool</t>
  </si>
  <si>
    <t>4th digit</t>
  </si>
  <si>
    <t>LUNCH BREAK (T.B.C.)</t>
  </si>
  <si>
    <t>賽程表 (女子乙組)</t>
  </si>
  <si>
    <r>
      <t xml:space="preserve">Seeding List </t>
    </r>
    <r>
      <rPr>
        <sz val="18"/>
        <rFont val="Calibri"/>
        <family val="2"/>
      </rPr>
      <t>(Table 2)</t>
    </r>
  </si>
  <si>
    <t>26th Hong Kong Beach Volleyball Championship Time-table</t>
  </si>
  <si>
    <t>Playing area: 16m x 8m.</t>
  </si>
  <si>
    <t>Men Division I's net: 2.43m ; Men Division II's net: 2.35m ; Women Division I's net: 2.24m ; Women Division II's net: 2.20m.</t>
  </si>
  <si>
    <t>SEED#51</t>
  </si>
  <si>
    <t>SEED#52</t>
  </si>
  <si>
    <t>SEED#53</t>
  </si>
  <si>
    <t>SEED#54</t>
  </si>
  <si>
    <t>SEED#55</t>
  </si>
  <si>
    <t>SEED#56</t>
  </si>
  <si>
    <t>SEED#61</t>
  </si>
  <si>
    <t>SEED#60</t>
  </si>
  <si>
    <t>SEED#59</t>
  </si>
  <si>
    <t>SEED#58</t>
  </si>
  <si>
    <t>SEED#57</t>
  </si>
  <si>
    <t>Seed#56</t>
  </si>
  <si>
    <t>MQT8</t>
  </si>
  <si>
    <t>Seed#57</t>
  </si>
  <si>
    <t>Seed#40</t>
  </si>
  <si>
    <t>Seed#41</t>
  </si>
  <si>
    <t>DBS</t>
  </si>
  <si>
    <t>MQT17</t>
  </si>
  <si>
    <t>MQT1</t>
  </si>
  <si>
    <t>Seed#33</t>
  </si>
  <si>
    <t>Seed#48</t>
  </si>
  <si>
    <t>MQT18</t>
  </si>
  <si>
    <t>MQT9</t>
  </si>
  <si>
    <t>Seed#49</t>
  </si>
  <si>
    <t>MQT21</t>
  </si>
  <si>
    <t>Seed#52</t>
  </si>
  <si>
    <t>MQT4</t>
  </si>
  <si>
    <t>Seed#61</t>
  </si>
  <si>
    <t>Seed#36</t>
  </si>
  <si>
    <t>Seed#45</t>
  </si>
  <si>
    <t>Seed#37</t>
  </si>
  <si>
    <t>RB</t>
  </si>
  <si>
    <t>MQT13</t>
  </si>
  <si>
    <t>Seed#44</t>
  </si>
  <si>
    <t>Seed#53</t>
  </si>
  <si>
    <t>MQT5</t>
  </si>
  <si>
    <t>Seed#60</t>
  </si>
  <si>
    <t>Seed#54</t>
  </si>
  <si>
    <t>MQT6</t>
  </si>
  <si>
    <t>Seed#59</t>
  </si>
  <si>
    <t>Seed#38</t>
  </si>
  <si>
    <t>MQT14</t>
  </si>
  <si>
    <t>Seed#43</t>
  </si>
  <si>
    <t>Seed#35</t>
  </si>
  <si>
    <t>MQT11</t>
  </si>
  <si>
    <t>Seed#46</t>
  </si>
  <si>
    <t>Seed#51</t>
  </si>
  <si>
    <t>Jacksters</t>
  </si>
  <si>
    <t>MQT3</t>
  </si>
  <si>
    <t>Seed#50</t>
  </si>
  <si>
    <t>MQT19</t>
  </si>
  <si>
    <t>MQT2</t>
  </si>
  <si>
    <t>Seed#34</t>
  </si>
  <si>
    <t>MQT10</t>
  </si>
  <si>
    <t>Seed#47</t>
  </si>
  <si>
    <t>Seed#39</t>
  </si>
  <si>
    <t>MQT15</t>
  </si>
  <si>
    <t>Seed#42</t>
  </si>
  <si>
    <t>Seed#55</t>
  </si>
  <si>
    <t>MQT7</t>
  </si>
  <si>
    <t>Seed#58</t>
  </si>
  <si>
    <t>YSYL</t>
  </si>
  <si>
    <t>ALPS - Tsunami sportswear</t>
  </si>
  <si>
    <t>Inside Out</t>
  </si>
  <si>
    <t>QUIT</t>
  </si>
  <si>
    <t>ABMM</t>
  </si>
  <si>
    <t>Ivdawgz</t>
  </si>
  <si>
    <t>SURVIVOR</t>
  </si>
  <si>
    <t>IC</t>
  </si>
  <si>
    <t>DB Rainbow</t>
  </si>
  <si>
    <t>J&amp;M</t>
  </si>
  <si>
    <t>Too Tall To Handle</t>
  </si>
  <si>
    <t>Yan Ting</t>
  </si>
  <si>
    <t>Puipui</t>
  </si>
  <si>
    <t>Cupcake</t>
  </si>
  <si>
    <t>Spark</t>
  </si>
  <si>
    <t>Infinity - LAAAAM</t>
  </si>
  <si>
    <t>H&amp;R</t>
  </si>
  <si>
    <t>Infinity-HAKUNA MATATA</t>
  </si>
  <si>
    <t>ALPS- CC</t>
  </si>
  <si>
    <t>MTR</t>
  </si>
  <si>
    <t>LM</t>
  </si>
  <si>
    <t>CY</t>
  </si>
  <si>
    <t>MK</t>
  </si>
  <si>
    <t>ALPS - Red Ice</t>
  </si>
  <si>
    <t>YS923</t>
  </si>
  <si>
    <t>ALPS-SGB 2.0</t>
  </si>
  <si>
    <t>SandBros</t>
  </si>
  <si>
    <t>SPK</t>
  </si>
  <si>
    <t>ALPS-DDWW</t>
  </si>
  <si>
    <t>darius</t>
  </si>
  <si>
    <t>KM&amp;WM</t>
  </si>
  <si>
    <t>Alps-Enjoy</t>
  </si>
  <si>
    <t>ALPS - BBSS</t>
  </si>
  <si>
    <t>SFAC-YH</t>
  </si>
  <si>
    <t>RCHC</t>
  </si>
  <si>
    <t>ZERO-FY</t>
  </si>
  <si>
    <t>BVA-MaLongJai</t>
  </si>
  <si>
    <t>G.M</t>
  </si>
  <si>
    <t>Zero.Zero</t>
  </si>
  <si>
    <t>Infinity - OHANA</t>
  </si>
  <si>
    <t>Infinity - Ivan &amp; Pak</t>
  </si>
  <si>
    <t>KUTINLOK</t>
  </si>
  <si>
    <t>ALPS-WC</t>
  </si>
  <si>
    <t>A&amp;H</t>
  </si>
  <si>
    <t>KAM</t>
  </si>
  <si>
    <t>Alps-Brazil</t>
  </si>
  <si>
    <t>ALPS-STORM</t>
  </si>
  <si>
    <t>Alps - Eugene</t>
  </si>
  <si>
    <t>SMOKE SALMON</t>
  </si>
  <si>
    <t>YAN CHAI BEACH</t>
  </si>
  <si>
    <t>Infinity - LM</t>
  </si>
  <si>
    <t>JC</t>
  </si>
  <si>
    <t>Spicy Lychee</t>
  </si>
  <si>
    <t>Matias Arnaldo Schiro</t>
  </si>
  <si>
    <t>Uros Cvijanovic</t>
  </si>
  <si>
    <t>Maxime Isnard</t>
  </si>
  <si>
    <t>Antti Tuomas Pellervo KUJANPAEAE</t>
  </si>
  <si>
    <t>Vitaly Ovcharov</t>
  </si>
  <si>
    <t>M843</t>
  </si>
  <si>
    <t>M1080</t>
  </si>
  <si>
    <t>M624</t>
  </si>
  <si>
    <t>M227</t>
  </si>
  <si>
    <t>M667</t>
  </si>
  <si>
    <t>M891</t>
  </si>
  <si>
    <t>M934</t>
  </si>
  <si>
    <t>M954</t>
  </si>
  <si>
    <t>M974</t>
  </si>
  <si>
    <t>M984</t>
  </si>
  <si>
    <t>M994</t>
  </si>
  <si>
    <t>NEW</t>
  </si>
  <si>
    <t>M1031</t>
  </si>
  <si>
    <t>M1021</t>
  </si>
  <si>
    <t>M704</t>
  </si>
  <si>
    <t>M642</t>
  </si>
  <si>
    <t>M556</t>
  </si>
  <si>
    <t>M762</t>
  </si>
  <si>
    <t>M946</t>
  </si>
  <si>
    <t>M291</t>
  </si>
  <si>
    <t>M781</t>
  </si>
  <si>
    <t>M744</t>
  </si>
  <si>
    <t>M662</t>
  </si>
  <si>
    <t>M236</t>
  </si>
  <si>
    <t>M510</t>
  </si>
  <si>
    <t>M332</t>
  </si>
  <si>
    <t>M1052</t>
  </si>
  <si>
    <t>M867</t>
  </si>
  <si>
    <t>M625</t>
  </si>
  <si>
    <t>M165</t>
  </si>
  <si>
    <t>M229</t>
  </si>
  <si>
    <t>M931</t>
  </si>
  <si>
    <t>M1036</t>
  </si>
  <si>
    <t>M1032</t>
  </si>
  <si>
    <t>M514</t>
  </si>
  <si>
    <t>M552</t>
  </si>
  <si>
    <t>M996</t>
  </si>
  <si>
    <t>M980</t>
  </si>
  <si>
    <t>M1074</t>
  </si>
  <si>
    <t>M1012</t>
  </si>
  <si>
    <t>M947</t>
  </si>
  <si>
    <t>M273</t>
  </si>
  <si>
    <t>M205</t>
  </si>
  <si>
    <t>M639</t>
  </si>
  <si>
    <t>M718</t>
  </si>
  <si>
    <t>M865</t>
  </si>
  <si>
    <t>M995</t>
  </si>
  <si>
    <t>M960</t>
  </si>
  <si>
    <t>M561</t>
  </si>
  <si>
    <t>M779</t>
  </si>
  <si>
    <t>M179</t>
  </si>
  <si>
    <t>M798</t>
  </si>
  <si>
    <t>M342</t>
  </si>
  <si>
    <t>M331</t>
  </si>
  <si>
    <t>M937</t>
  </si>
  <si>
    <t>M950</t>
  </si>
  <si>
    <t>M961</t>
  </si>
  <si>
    <t>M1030</t>
  </si>
  <si>
    <t>M770</t>
  </si>
  <si>
    <t>M883</t>
  </si>
  <si>
    <t>M564</t>
  </si>
  <si>
    <t>M725</t>
  </si>
  <si>
    <t>M568</t>
  </si>
  <si>
    <t>M899</t>
  </si>
  <si>
    <t>M751</t>
  </si>
  <si>
    <t>M890</t>
  </si>
  <si>
    <t>M555</t>
  </si>
  <si>
    <t>M1048</t>
  </si>
  <si>
    <t>M977</t>
  </si>
  <si>
    <t>M790</t>
  </si>
  <si>
    <t>M750</t>
  </si>
  <si>
    <t>M1003</t>
  </si>
  <si>
    <t>M244</t>
  </si>
  <si>
    <t>M430</t>
  </si>
  <si>
    <t>M196</t>
  </si>
  <si>
    <t>M826</t>
  </si>
  <si>
    <t>M268</t>
  </si>
  <si>
    <t>M806</t>
  </si>
  <si>
    <t>M1026</t>
  </si>
  <si>
    <t>M543</t>
  </si>
  <si>
    <t>M807</t>
  </si>
  <si>
    <t>M685</t>
  </si>
  <si>
    <t>M965</t>
  </si>
  <si>
    <t>M570</t>
  </si>
  <si>
    <t>M963</t>
  </si>
  <si>
    <t>M1081</t>
  </si>
  <si>
    <t>M710</t>
  </si>
  <si>
    <t>M906</t>
  </si>
  <si>
    <t>M729</t>
  </si>
  <si>
    <t>M983</t>
  </si>
  <si>
    <t>M187</t>
  </si>
  <si>
    <t>M184</t>
  </si>
  <si>
    <t>M815</t>
  </si>
  <si>
    <t>M719</t>
  </si>
  <si>
    <t>M727</t>
  </si>
  <si>
    <t>M829</t>
  </si>
  <si>
    <t>F520</t>
  </si>
  <si>
    <t>F696</t>
  </si>
  <si>
    <t>F153</t>
  </si>
  <si>
    <t>F202</t>
  </si>
  <si>
    <t>F832</t>
  </si>
  <si>
    <t>F595</t>
  </si>
  <si>
    <t>F843</t>
  </si>
  <si>
    <t>F863</t>
  </si>
  <si>
    <t>F844</t>
  </si>
  <si>
    <t>F601</t>
  </si>
  <si>
    <t>F518</t>
  </si>
  <si>
    <t>F571</t>
  </si>
  <si>
    <t>F585</t>
  </si>
  <si>
    <t>F583</t>
  </si>
  <si>
    <t>F582</t>
  </si>
  <si>
    <t>F439</t>
  </si>
  <si>
    <t>F432</t>
  </si>
  <si>
    <t>F825</t>
  </si>
  <si>
    <t>F624</t>
  </si>
  <si>
    <t>F609</t>
  </si>
  <si>
    <t>F799</t>
  </si>
  <si>
    <t>F802</t>
  </si>
  <si>
    <t>F716</t>
  </si>
  <si>
    <t>F584</t>
  </si>
  <si>
    <t>F437</t>
  </si>
  <si>
    <t>F657</t>
  </si>
  <si>
    <t>F675</t>
  </si>
  <si>
    <t>F775</t>
  </si>
  <si>
    <t>F708</t>
  </si>
  <si>
    <t>F754</t>
  </si>
  <si>
    <t>F792</t>
  </si>
  <si>
    <t>F812</t>
  </si>
  <si>
    <t>F723</t>
  </si>
  <si>
    <t>F565</t>
  </si>
  <si>
    <t>F589</t>
  </si>
  <si>
    <t>F588</t>
  </si>
  <si>
    <t>F641</t>
  </si>
  <si>
    <t>F701</t>
  </si>
  <si>
    <t>F457</t>
  </si>
  <si>
    <t>F201</t>
  </si>
  <si>
    <t>F914</t>
  </si>
  <si>
    <t>F148</t>
  </si>
  <si>
    <t>F858</t>
  </si>
  <si>
    <t>F277</t>
  </si>
  <si>
    <t>F628</t>
  </si>
  <si>
    <t>F806</t>
  </si>
  <si>
    <t>F807</t>
  </si>
  <si>
    <t>F667</t>
  </si>
  <si>
    <t>F306</t>
  </si>
  <si>
    <t>F782</t>
  </si>
  <si>
    <t>F875</t>
  </si>
  <si>
    <t>F870</t>
  </si>
  <si>
    <t>F915</t>
  </si>
  <si>
    <t>F681</t>
  </si>
  <si>
    <t>F530</t>
  </si>
  <si>
    <t>F735</t>
  </si>
  <si>
    <t>F556</t>
  </si>
  <si>
    <t>F800</t>
  </si>
  <si>
    <t>F801</t>
  </si>
  <si>
    <t>F611</t>
  </si>
  <si>
    <t>F877</t>
  </si>
  <si>
    <t>F179</t>
  </si>
  <si>
    <t>F531</t>
  </si>
  <si>
    <t>F774</t>
  </si>
  <si>
    <t>F786</t>
  </si>
  <si>
    <t>F297</t>
  </si>
  <si>
    <t>F296</t>
  </si>
  <si>
    <t>F884</t>
  </si>
  <si>
    <t>F880</t>
  </si>
  <si>
    <t>F740</t>
  </si>
  <si>
    <t>F676</t>
  </si>
  <si>
    <t>F283</t>
  </si>
  <si>
    <t>F653</t>
  </si>
  <si>
    <t>F560</t>
  </si>
  <si>
    <t>F450</t>
  </si>
  <si>
    <t>F773</t>
  </si>
  <si>
    <t>F558</t>
  </si>
  <si>
    <t>M1087</t>
  </si>
  <si>
    <t>SEED#33, SEED#34</t>
  </si>
  <si>
    <t>SEED#37, SEED#38, SEED#39</t>
  </si>
  <si>
    <t>SEED#43, SEED#44</t>
  </si>
  <si>
    <t>SEED#45, SEED#46</t>
  </si>
  <si>
    <t>SEED#49,SEED#50,SEED#51,SEED#52,SEED#53,SEED#54,SEED#55,SEED#56,SEED#57,SEED#58,SSED#59,SEED#60,SEED#61</t>
  </si>
  <si>
    <t>G1,H1</t>
  </si>
  <si>
    <t>SEED#35,SEED#36,SEED#37</t>
  </si>
  <si>
    <t>SEED#39,SEED#40,SEED#41,SEED#42,SEED#43,SEED#44,SEED#45,SEED#46,SEED#47,SEED#48</t>
  </si>
  <si>
    <t>Ma Ling Shu</t>
  </si>
  <si>
    <r>
      <rPr>
        <b/>
        <sz val="20"/>
        <rFont val="微軟正黑體"/>
        <family val="2"/>
      </rPr>
      <t>第</t>
    </r>
    <r>
      <rPr>
        <b/>
        <sz val="20"/>
        <rFont val="Calibri"/>
        <family val="2"/>
      </rPr>
      <t>26</t>
    </r>
    <r>
      <rPr>
        <b/>
        <sz val="20"/>
        <rFont val="微軟正黑體"/>
        <family val="2"/>
      </rPr>
      <t>屆全港公開沙灘排球錦標賽</t>
    </r>
  </si>
  <si>
    <r>
      <rPr>
        <b/>
        <sz val="20"/>
        <rFont val="微軟正黑體"/>
        <family val="2"/>
      </rPr>
      <t>比賽須知</t>
    </r>
  </si>
  <si>
    <r>
      <rPr>
        <b/>
        <sz val="11"/>
        <rFont val="微軟正黑體"/>
        <family val="2"/>
      </rPr>
      <t>報　　到</t>
    </r>
  </si>
  <si>
    <r>
      <rPr>
        <sz val="11"/>
        <rFont val="微軟正黑體"/>
        <family val="2"/>
      </rPr>
      <t>所有參賽隊伍須於規定時間前</t>
    </r>
    <r>
      <rPr>
        <sz val="11"/>
        <rFont val="Calibri"/>
        <family val="2"/>
      </rPr>
      <t>15</t>
    </r>
    <r>
      <rPr>
        <sz val="11"/>
        <rFont val="微軟正黑體"/>
        <family val="2"/>
      </rPr>
      <t>分鐘，向司令台報到。</t>
    </r>
  </si>
  <si>
    <r>
      <rPr>
        <sz val="11"/>
        <rFont val="微軟正黑體"/>
        <family val="2"/>
      </rPr>
      <t>如發現冒名頂替者，則其球隊之比賽資格及所得成績分將被取消。</t>
    </r>
  </si>
  <si>
    <r>
      <rPr>
        <b/>
        <sz val="11"/>
        <rFont val="微軟正黑體"/>
        <family val="2"/>
      </rPr>
      <t>比賽制服</t>
    </r>
  </si>
  <si>
    <r>
      <rPr>
        <sz val="11"/>
        <rFont val="微軟正黑體"/>
        <family val="2"/>
      </rPr>
      <t>比賽隊伍必須穿著比賽制服。</t>
    </r>
  </si>
  <si>
    <r>
      <rPr>
        <b/>
        <sz val="11"/>
        <rFont val="微軟正黑體"/>
        <family val="2"/>
      </rPr>
      <t>比賽規則</t>
    </r>
  </si>
  <si>
    <r>
      <rPr>
        <sz val="11"/>
        <rFont val="微軟正黑體"/>
        <family val="2"/>
      </rPr>
      <t>採用國際排球協會最新之沙灘排球現規則，網高及球場面積如下：</t>
    </r>
  </si>
  <si>
    <r>
      <rPr>
        <sz val="11"/>
        <rFont val="微軟正黑體"/>
        <family val="2"/>
      </rPr>
      <t>男子甲組網高</t>
    </r>
    <r>
      <rPr>
        <sz val="11"/>
        <rFont val="Calibri"/>
        <family val="2"/>
      </rPr>
      <t>2.43</t>
    </r>
    <r>
      <rPr>
        <sz val="11"/>
        <rFont val="微軟正黑體"/>
        <family val="2"/>
      </rPr>
      <t>米，男子乙組網高</t>
    </r>
    <r>
      <rPr>
        <sz val="11"/>
        <rFont val="Calibri"/>
        <family val="2"/>
      </rPr>
      <t>2.35</t>
    </r>
    <r>
      <rPr>
        <sz val="11"/>
        <rFont val="微軟正黑體"/>
        <family val="2"/>
      </rPr>
      <t>米；女子甲組網高</t>
    </r>
    <r>
      <rPr>
        <sz val="11"/>
        <rFont val="Calibri"/>
        <family val="2"/>
      </rPr>
      <t>2.24</t>
    </r>
    <r>
      <rPr>
        <sz val="11"/>
        <rFont val="微軟正黑體"/>
        <family val="2"/>
      </rPr>
      <t>米，女子乙組網高</t>
    </r>
    <r>
      <rPr>
        <sz val="11"/>
        <rFont val="Calibri"/>
        <family val="2"/>
      </rPr>
      <t>2.20</t>
    </r>
    <r>
      <rPr>
        <sz val="11"/>
        <rFont val="微軟正黑體"/>
        <family val="2"/>
      </rPr>
      <t>米。</t>
    </r>
  </si>
  <si>
    <r>
      <rPr>
        <sz val="11"/>
        <rFont val="微軟正黑體"/>
        <family val="2"/>
      </rPr>
      <t>球場：</t>
    </r>
    <r>
      <rPr>
        <sz val="11"/>
        <rFont val="Calibri"/>
        <family val="2"/>
      </rPr>
      <t>16</t>
    </r>
    <r>
      <rPr>
        <sz val="11"/>
        <rFont val="微軟正黑體"/>
        <family val="2"/>
      </rPr>
      <t>米</t>
    </r>
    <r>
      <rPr>
        <sz val="11"/>
        <rFont val="Calibri"/>
        <family val="2"/>
      </rPr>
      <t>x 8</t>
    </r>
    <r>
      <rPr>
        <sz val="11"/>
        <rFont val="微軟正黑體"/>
        <family val="2"/>
      </rPr>
      <t>米；半場</t>
    </r>
    <r>
      <rPr>
        <sz val="11"/>
        <rFont val="Calibri"/>
        <family val="2"/>
      </rPr>
      <t>8</t>
    </r>
    <r>
      <rPr>
        <sz val="11"/>
        <rFont val="微軟正黑體"/>
        <family val="2"/>
      </rPr>
      <t>米</t>
    </r>
    <r>
      <rPr>
        <sz val="11"/>
        <rFont val="Calibri"/>
        <family val="2"/>
      </rPr>
      <t>x 8</t>
    </r>
    <r>
      <rPr>
        <sz val="11"/>
        <rFont val="微軟正黑體"/>
        <family val="2"/>
      </rPr>
      <t>米。</t>
    </r>
  </si>
  <si>
    <r>
      <rPr>
        <sz val="11"/>
        <rFont val="微軟正黑體"/>
        <family val="2"/>
      </rPr>
      <t>三局兩勝制，每球得分制，需至少領前兩分為勝</t>
    </r>
    <r>
      <rPr>
        <sz val="11"/>
        <rFont val="Calibri"/>
        <family val="2"/>
      </rPr>
      <t>1</t>
    </r>
    <r>
      <rPr>
        <sz val="11"/>
        <rFont val="微軟正黑體"/>
        <family val="2"/>
      </rPr>
      <t>局，並無上限分。小組賽每勝一場得</t>
    </r>
    <r>
      <rPr>
        <sz val="11"/>
        <rFont val="Calibri"/>
        <family val="2"/>
      </rPr>
      <t>3</t>
    </r>
    <r>
      <rPr>
        <sz val="11"/>
        <rFont val="微軟正黑體"/>
        <family val="2"/>
      </rPr>
      <t>分，每負一場得</t>
    </r>
    <r>
      <rPr>
        <sz val="11"/>
        <rFont val="Calibri"/>
        <family val="2"/>
      </rPr>
      <t>0</t>
    </r>
    <r>
      <rPr>
        <sz val="11"/>
        <rFont val="微軟正黑體"/>
        <family val="2"/>
      </rPr>
      <t>分。</t>
    </r>
  </si>
  <si>
    <r>
      <rPr>
        <sz val="11"/>
        <rFont val="微軟正黑體"/>
        <family val="2"/>
      </rPr>
      <t>一、二局每累積</t>
    </r>
    <r>
      <rPr>
        <sz val="11"/>
        <rFont val="Calibri"/>
        <family val="2"/>
      </rPr>
      <t>7</t>
    </r>
    <r>
      <rPr>
        <sz val="11"/>
        <rFont val="微軟正黑體"/>
        <family val="2"/>
      </rPr>
      <t>分，決勝局每累積</t>
    </r>
    <r>
      <rPr>
        <sz val="11"/>
        <rFont val="Calibri"/>
        <family val="2"/>
      </rPr>
      <t>5</t>
    </r>
    <r>
      <rPr>
        <sz val="11"/>
        <rFont val="微軟正黑體"/>
        <family val="2"/>
      </rPr>
      <t>分交換場地作賽。</t>
    </r>
  </si>
  <si>
    <r>
      <rPr>
        <sz val="11"/>
        <rFont val="微軟正黑體"/>
        <family val="2"/>
      </rPr>
      <t>每隊每局一次暫停，限時</t>
    </r>
    <r>
      <rPr>
        <sz val="11"/>
        <rFont val="Calibri"/>
        <family val="2"/>
      </rPr>
      <t>30</t>
    </r>
    <r>
      <rPr>
        <sz val="11"/>
        <rFont val="微軟正黑體"/>
        <family val="2"/>
      </rPr>
      <t>秒，只有隊長方可要求暫停。</t>
    </r>
  </si>
  <si>
    <r>
      <rPr>
        <sz val="11"/>
        <rFont val="微軟正黑體"/>
        <family val="2"/>
      </rPr>
      <t>技術暫停：只設於一、二局，兩隊得分總和</t>
    </r>
    <r>
      <rPr>
        <sz val="11"/>
        <rFont val="Calibri"/>
        <family val="2"/>
      </rPr>
      <t>21</t>
    </r>
    <r>
      <rPr>
        <sz val="11"/>
        <rFont val="微軟正黑體"/>
        <family val="2"/>
      </rPr>
      <t>分時自動執行，限時</t>
    </r>
    <r>
      <rPr>
        <sz val="11"/>
        <rFont val="Calibri"/>
        <family val="2"/>
      </rPr>
      <t>30</t>
    </r>
    <r>
      <rPr>
        <sz val="11"/>
        <rFont val="微軟正黑體"/>
        <family val="2"/>
      </rPr>
      <t>秒。</t>
    </r>
  </si>
  <si>
    <r>
      <rPr>
        <b/>
        <sz val="11"/>
        <rFont val="微軟正黑體"/>
        <family val="2"/>
      </rPr>
      <t>球員不可用上手手指﹝虛攻﹞完成攻擊性擊球。</t>
    </r>
  </si>
  <si>
    <r>
      <rPr>
        <b/>
        <sz val="11"/>
        <rFont val="微軟正黑體"/>
        <family val="2"/>
      </rPr>
      <t>凡</t>
    </r>
    <r>
      <rPr>
        <b/>
        <sz val="11"/>
        <rFont val="Calibri"/>
        <family val="2"/>
      </rPr>
      <t xml:space="preserve"> NO SHOW </t>
    </r>
    <r>
      <rPr>
        <b/>
        <sz val="11"/>
        <rFont val="微軟正黑體"/>
        <family val="2"/>
      </rPr>
      <t>將不獲積分。</t>
    </r>
  </si>
  <si>
    <r>
      <rPr>
        <sz val="16"/>
        <rFont val="微軟正黑體"/>
        <family val="2"/>
      </rPr>
      <t>第一階段：小組單循環比賽</t>
    </r>
  </si>
  <si>
    <r>
      <rPr>
        <sz val="16"/>
        <color indexed="12"/>
        <rFont val="微軟正黑體"/>
        <family val="2"/>
      </rPr>
      <t>種子隊名單</t>
    </r>
    <r>
      <rPr>
        <sz val="16"/>
        <color indexed="12"/>
        <rFont val="Calibri"/>
        <family val="2"/>
      </rPr>
      <t>(</t>
    </r>
    <r>
      <rPr>
        <sz val="16"/>
        <color indexed="12"/>
        <rFont val="微軟正黑體"/>
        <family val="2"/>
      </rPr>
      <t>表二</t>
    </r>
    <r>
      <rPr>
        <sz val="16"/>
        <color indexed="12"/>
        <rFont val="Calibri"/>
        <family val="2"/>
      </rPr>
      <t>)</t>
    </r>
  </si>
  <si>
    <r>
      <rPr>
        <b/>
        <sz val="14"/>
        <color indexed="12"/>
        <rFont val="微軟正黑體"/>
        <family val="2"/>
      </rPr>
      <t>種子編號</t>
    </r>
  </si>
  <si>
    <r>
      <rPr>
        <b/>
        <sz val="14"/>
        <rFont val="微軟正黑體"/>
        <family val="2"/>
      </rPr>
      <t>積分</t>
    </r>
  </si>
  <si>
    <r>
      <rPr>
        <b/>
        <sz val="14"/>
        <rFont val="微軟正黑體"/>
        <family val="2"/>
      </rPr>
      <t>抽籤結果</t>
    </r>
  </si>
  <si>
    <r>
      <rPr>
        <b/>
        <sz val="14"/>
        <rFont val="微軟正黑體"/>
        <family val="2"/>
      </rPr>
      <t>隊名</t>
    </r>
  </si>
  <si>
    <r>
      <rPr>
        <b/>
        <sz val="14"/>
        <rFont val="微軟正黑體"/>
        <family val="2"/>
      </rPr>
      <t>球員</t>
    </r>
    <r>
      <rPr>
        <b/>
        <sz val="14"/>
        <rFont val="Calibri"/>
        <family val="2"/>
      </rPr>
      <t>1</t>
    </r>
  </si>
  <si>
    <r>
      <rPr>
        <b/>
        <sz val="14"/>
        <rFont val="微軟正黑體"/>
        <family val="2"/>
      </rPr>
      <t>註冊編號</t>
    </r>
  </si>
  <si>
    <r>
      <rPr>
        <b/>
        <sz val="14"/>
        <rFont val="微軟正黑體"/>
        <family val="2"/>
      </rPr>
      <t>球員</t>
    </r>
    <r>
      <rPr>
        <b/>
        <sz val="14"/>
        <rFont val="Calibri"/>
        <family val="2"/>
      </rPr>
      <t>2</t>
    </r>
  </si>
  <si>
    <r>
      <rPr>
        <b/>
        <sz val="14"/>
        <rFont val="微軟正黑體"/>
        <family val="2"/>
      </rPr>
      <t>備註</t>
    </r>
  </si>
  <si>
    <r>
      <rPr>
        <b/>
        <sz val="14"/>
        <rFont val="微軟正黑體"/>
        <family val="2"/>
      </rPr>
      <t>賽事積分</t>
    </r>
  </si>
  <si>
    <r>
      <rPr>
        <b/>
        <sz val="14"/>
        <rFont val="微軟正黑體"/>
        <family val="2"/>
      </rPr>
      <t>球員積分</t>
    </r>
  </si>
  <si>
    <r>
      <rPr>
        <sz val="14"/>
        <rFont val="微軟正黑體"/>
        <family val="2"/>
      </rPr>
      <t>林琪豐</t>
    </r>
  </si>
  <si>
    <r>
      <rPr>
        <sz val="14"/>
        <rFont val="微軟正黑體"/>
        <family val="2"/>
      </rPr>
      <t>王沛林</t>
    </r>
  </si>
  <si>
    <r>
      <rPr>
        <sz val="14"/>
        <rFont val="微軟正黑體"/>
        <family val="2"/>
      </rPr>
      <t>黃嘉潤</t>
    </r>
  </si>
  <si>
    <r>
      <rPr>
        <sz val="14"/>
        <rFont val="微軟正黑體"/>
        <family val="2"/>
      </rPr>
      <t>謝鍵泓</t>
    </r>
  </si>
  <si>
    <r>
      <rPr>
        <sz val="14"/>
        <rFont val="微軟正黑體"/>
        <family val="2"/>
      </rPr>
      <t>饒明淦</t>
    </r>
  </si>
  <si>
    <r>
      <rPr>
        <sz val="14"/>
        <rFont val="微軟正黑體"/>
        <family val="2"/>
      </rPr>
      <t>李烈峰</t>
    </r>
  </si>
  <si>
    <r>
      <rPr>
        <sz val="14"/>
        <rFont val="微軟正黑體"/>
        <family val="2"/>
      </rPr>
      <t>張綽航</t>
    </r>
  </si>
  <si>
    <r>
      <rPr>
        <sz val="14"/>
        <rFont val="微軟正黑體"/>
        <family val="2"/>
      </rPr>
      <t>蔡偉傑</t>
    </r>
  </si>
  <si>
    <r>
      <rPr>
        <sz val="14"/>
        <rFont val="微軟正黑體"/>
        <family val="2"/>
      </rPr>
      <t>簡詩恆</t>
    </r>
  </si>
  <si>
    <r>
      <rPr>
        <sz val="14"/>
        <rFont val="微軟正黑體"/>
        <family val="2"/>
      </rPr>
      <t>小矮人</t>
    </r>
  </si>
  <si>
    <r>
      <rPr>
        <sz val="14"/>
        <rFont val="微軟正黑體"/>
        <family val="2"/>
      </rPr>
      <t>張智行</t>
    </r>
  </si>
  <si>
    <r>
      <rPr>
        <sz val="14"/>
        <rFont val="微軟正黑體"/>
        <family val="2"/>
      </rPr>
      <t>莫皓智</t>
    </r>
  </si>
  <si>
    <r>
      <rPr>
        <sz val="14"/>
        <rFont val="微軟正黑體"/>
        <family val="2"/>
      </rPr>
      <t>廖樞麒</t>
    </r>
  </si>
  <si>
    <r>
      <rPr>
        <sz val="14"/>
        <rFont val="微軟正黑體"/>
        <family val="2"/>
      </rPr>
      <t>張澔銘</t>
    </r>
  </si>
  <si>
    <r>
      <t xml:space="preserve">ALPS </t>
    </r>
    <r>
      <rPr>
        <sz val="14"/>
        <rFont val="微軟正黑體"/>
        <family val="2"/>
      </rPr>
      <t>大埔</t>
    </r>
  </si>
  <si>
    <r>
      <rPr>
        <sz val="14"/>
        <rFont val="微軟正黑體"/>
        <family val="2"/>
      </rPr>
      <t>譚洭倫</t>
    </r>
  </si>
  <si>
    <r>
      <rPr>
        <sz val="14"/>
        <rFont val="微軟正黑體"/>
        <family val="2"/>
      </rPr>
      <t>勞永鏗</t>
    </r>
  </si>
  <si>
    <r>
      <rPr>
        <sz val="14"/>
        <rFont val="微軟正黑體"/>
        <family val="2"/>
      </rPr>
      <t>余天樂</t>
    </r>
  </si>
  <si>
    <r>
      <rPr>
        <sz val="14"/>
        <rFont val="微軟正黑體"/>
        <family val="2"/>
      </rPr>
      <t>張淦邦</t>
    </r>
  </si>
  <si>
    <r>
      <rPr>
        <sz val="14"/>
        <rFont val="微軟正黑體"/>
        <family val="2"/>
      </rPr>
      <t>林柏均</t>
    </r>
  </si>
  <si>
    <r>
      <rPr>
        <sz val="14"/>
        <rFont val="微軟正黑體"/>
        <family val="2"/>
      </rPr>
      <t>泰國狼人殺</t>
    </r>
  </si>
  <si>
    <r>
      <rPr>
        <sz val="14"/>
        <rFont val="微軟正黑體"/>
        <family val="2"/>
      </rPr>
      <t>陳朗晞</t>
    </r>
  </si>
  <si>
    <r>
      <rPr>
        <sz val="14"/>
        <rFont val="微軟正黑體"/>
        <family val="2"/>
      </rPr>
      <t>馬朗青</t>
    </r>
  </si>
  <si>
    <r>
      <rPr>
        <sz val="14"/>
        <rFont val="微軟正黑體"/>
        <family val="2"/>
      </rPr>
      <t>梁景嵐</t>
    </r>
  </si>
  <si>
    <r>
      <rPr>
        <sz val="14"/>
        <rFont val="微軟正黑體"/>
        <family val="2"/>
      </rPr>
      <t>王龍</t>
    </r>
  </si>
  <si>
    <r>
      <rPr>
        <sz val="14"/>
        <rFont val="微軟正黑體"/>
        <family val="2"/>
      </rPr>
      <t>劉健燊</t>
    </r>
  </si>
  <si>
    <r>
      <rPr>
        <sz val="14"/>
        <rFont val="微軟正黑體"/>
        <family val="2"/>
      </rPr>
      <t>譚嘉輝</t>
    </r>
  </si>
  <si>
    <r>
      <rPr>
        <sz val="14"/>
        <rFont val="微軟正黑體"/>
        <family val="2"/>
      </rPr>
      <t>喺唔喺度</t>
    </r>
  </si>
  <si>
    <r>
      <rPr>
        <sz val="14"/>
        <rFont val="微軟正黑體"/>
        <family val="2"/>
      </rPr>
      <t>劉卓傑</t>
    </r>
  </si>
  <si>
    <r>
      <t xml:space="preserve">Alps - </t>
    </r>
    <r>
      <rPr>
        <sz val="14"/>
        <rFont val="微軟正黑體"/>
        <family val="2"/>
      </rPr>
      <t>互相傷害</t>
    </r>
  </si>
  <si>
    <r>
      <rPr>
        <sz val="14"/>
        <rFont val="微軟正黑體"/>
        <family val="2"/>
      </rPr>
      <t>劉富豪</t>
    </r>
  </si>
  <si>
    <r>
      <rPr>
        <sz val="14"/>
        <rFont val="微軟正黑體"/>
        <family val="2"/>
      </rPr>
      <t>馬家豪</t>
    </r>
  </si>
  <si>
    <r>
      <rPr>
        <sz val="14"/>
        <rFont val="微軟正黑體"/>
        <family val="2"/>
      </rPr>
      <t>邱政軒</t>
    </r>
  </si>
  <si>
    <r>
      <rPr>
        <sz val="14"/>
        <rFont val="微軟正黑體"/>
        <family val="2"/>
      </rPr>
      <t>譚錦鴻</t>
    </r>
  </si>
  <si>
    <r>
      <rPr>
        <sz val="14"/>
        <rFont val="微軟正黑體"/>
        <family val="2"/>
      </rPr>
      <t>單康睿</t>
    </r>
  </si>
  <si>
    <r>
      <rPr>
        <sz val="14"/>
        <rFont val="微軟正黑體"/>
        <family val="2"/>
      </rPr>
      <t>米五巨人</t>
    </r>
  </si>
  <si>
    <r>
      <rPr>
        <sz val="14"/>
        <rFont val="微軟正黑體"/>
        <family val="2"/>
      </rPr>
      <t>黎日朗</t>
    </r>
  </si>
  <si>
    <r>
      <rPr>
        <sz val="14"/>
        <rFont val="微軟正黑體"/>
        <family val="2"/>
      </rPr>
      <t>碧的</t>
    </r>
  </si>
  <si>
    <r>
      <rPr>
        <sz val="14"/>
        <rFont val="微軟正黑體"/>
        <family val="2"/>
      </rPr>
      <t>王敏聰</t>
    </r>
  </si>
  <si>
    <r>
      <rPr>
        <sz val="14"/>
        <rFont val="微軟正黑體"/>
        <family val="2"/>
      </rPr>
      <t>小白與城</t>
    </r>
  </si>
  <si>
    <r>
      <rPr>
        <sz val="14"/>
        <rFont val="微軟正黑體"/>
        <family val="2"/>
      </rPr>
      <t>張志坤</t>
    </r>
  </si>
  <si>
    <r>
      <rPr>
        <sz val="14"/>
        <rFont val="微軟正黑體"/>
        <family val="2"/>
      </rPr>
      <t>李祥坤</t>
    </r>
  </si>
  <si>
    <r>
      <rPr>
        <sz val="14"/>
        <rFont val="微軟正黑體"/>
        <family val="2"/>
      </rPr>
      <t>林逸朗</t>
    </r>
  </si>
  <si>
    <r>
      <rPr>
        <sz val="14"/>
        <rFont val="微軟正黑體"/>
        <family val="2"/>
      </rPr>
      <t>杜知行</t>
    </r>
  </si>
  <si>
    <r>
      <rPr>
        <sz val="14"/>
        <rFont val="微軟正黑體"/>
        <family val="2"/>
      </rPr>
      <t>噴火龍</t>
    </r>
  </si>
  <si>
    <r>
      <rPr>
        <sz val="14"/>
        <rFont val="微軟正黑體"/>
        <family val="2"/>
      </rPr>
      <t>陳梓俊</t>
    </r>
  </si>
  <si>
    <r>
      <rPr>
        <sz val="14"/>
        <rFont val="微軟正黑體"/>
        <family val="2"/>
      </rPr>
      <t>加落去</t>
    </r>
  </si>
  <si>
    <r>
      <rPr>
        <sz val="14"/>
        <rFont val="微軟正黑體"/>
        <family val="2"/>
      </rPr>
      <t>周海斌</t>
    </r>
  </si>
  <si>
    <r>
      <rPr>
        <sz val="14"/>
        <rFont val="微軟正黑體"/>
        <family val="2"/>
      </rPr>
      <t>蘇嘉諾</t>
    </r>
  </si>
  <si>
    <r>
      <rPr>
        <sz val="14"/>
        <rFont val="微軟正黑體"/>
        <family val="2"/>
      </rPr>
      <t>老人汝海</t>
    </r>
  </si>
  <si>
    <r>
      <rPr>
        <sz val="14"/>
        <rFont val="微軟正黑體"/>
        <family val="2"/>
      </rPr>
      <t>莫海健</t>
    </r>
  </si>
  <si>
    <r>
      <rPr>
        <sz val="14"/>
        <rFont val="微軟正黑體"/>
        <family val="2"/>
      </rPr>
      <t>林駿汝</t>
    </r>
  </si>
  <si>
    <r>
      <rPr>
        <sz val="14"/>
        <rFont val="微軟正黑體"/>
        <family val="2"/>
      </rPr>
      <t>黎樹輝</t>
    </r>
  </si>
  <si>
    <r>
      <rPr>
        <sz val="14"/>
        <rFont val="微軟正黑體"/>
        <family val="2"/>
      </rPr>
      <t>係咁隊</t>
    </r>
  </si>
  <si>
    <r>
      <rPr>
        <sz val="14"/>
        <rFont val="微軟正黑體"/>
        <family val="2"/>
      </rPr>
      <t>李洛然</t>
    </r>
  </si>
  <si>
    <r>
      <rPr>
        <sz val="14"/>
        <rFont val="微軟正黑體"/>
        <family val="2"/>
      </rPr>
      <t>貓仙人</t>
    </r>
  </si>
  <si>
    <r>
      <rPr>
        <sz val="14"/>
        <rFont val="微軟正黑體"/>
        <family val="2"/>
      </rPr>
      <t>王俊輝</t>
    </r>
  </si>
  <si>
    <r>
      <rPr>
        <sz val="14"/>
        <rFont val="微軟正黑體"/>
        <family val="2"/>
      </rPr>
      <t>區政言</t>
    </r>
  </si>
  <si>
    <r>
      <rPr>
        <sz val="14"/>
        <rFont val="微軟正黑體"/>
        <family val="2"/>
      </rPr>
      <t>蘇啟康</t>
    </r>
  </si>
  <si>
    <r>
      <rPr>
        <sz val="14"/>
        <rFont val="微軟正黑體"/>
        <family val="2"/>
      </rPr>
      <t>雙</t>
    </r>
    <r>
      <rPr>
        <sz val="14"/>
        <rFont val="Calibri"/>
        <family val="2"/>
      </rPr>
      <t>TSZ</t>
    </r>
  </si>
  <si>
    <r>
      <rPr>
        <sz val="14"/>
        <rFont val="微軟正黑體"/>
        <family val="2"/>
      </rPr>
      <t>李子謙</t>
    </r>
  </si>
  <si>
    <r>
      <rPr>
        <sz val="14"/>
        <rFont val="微軟正黑體"/>
        <family val="2"/>
      </rPr>
      <t>唔知叫咩</t>
    </r>
  </si>
  <si>
    <r>
      <rPr>
        <sz val="14"/>
        <rFont val="微軟正黑體"/>
        <family val="2"/>
      </rPr>
      <t>李浩鋒</t>
    </r>
  </si>
  <si>
    <r>
      <rPr>
        <sz val="14"/>
        <rFont val="微軟正黑體"/>
        <family val="2"/>
      </rPr>
      <t>孫梓軒</t>
    </r>
  </si>
  <si>
    <r>
      <rPr>
        <sz val="14"/>
        <rFont val="微軟正黑體"/>
        <family val="2"/>
      </rPr>
      <t>第一次打沙排</t>
    </r>
  </si>
  <si>
    <r>
      <rPr>
        <sz val="14"/>
        <rFont val="微軟正黑體"/>
        <family val="2"/>
      </rPr>
      <t>黃惠楌</t>
    </r>
  </si>
  <si>
    <r>
      <rPr>
        <sz val="14"/>
        <rFont val="微軟正黑體"/>
        <family val="2"/>
      </rPr>
      <t>盧泓泰</t>
    </r>
  </si>
  <si>
    <r>
      <rPr>
        <sz val="14"/>
        <rFont val="微軟正黑體"/>
        <family val="2"/>
      </rPr>
      <t>方梓晉</t>
    </r>
  </si>
  <si>
    <r>
      <rPr>
        <sz val="14"/>
        <rFont val="微軟正黑體"/>
        <family val="2"/>
      </rPr>
      <t>喂啊</t>
    </r>
  </si>
  <si>
    <r>
      <rPr>
        <sz val="14"/>
        <rFont val="微軟正黑體"/>
        <family val="2"/>
      </rPr>
      <t>黎勇毅</t>
    </r>
  </si>
  <si>
    <r>
      <rPr>
        <sz val="14"/>
        <rFont val="微軟正黑體"/>
        <family val="2"/>
      </rPr>
      <t>何錦斌</t>
    </r>
  </si>
  <si>
    <r>
      <rPr>
        <sz val="12"/>
        <rFont val="微軟正黑體"/>
        <family val="2"/>
      </rPr>
      <t>勝出隊伍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</si>
  <si>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QT3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</si>
  <si>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QT4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</si>
  <si>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H4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</si>
  <si>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G4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</si>
  <si>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F4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</si>
  <si>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E4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</si>
  <si>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D4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</si>
  <si>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C4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</si>
  <si>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B4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</si>
  <si>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A4</t>
    </r>
  </si>
  <si>
    <r>
      <rPr>
        <sz val="14"/>
        <rFont val="微軟正黑體"/>
        <family val="2"/>
      </rPr>
      <t>對賽隊</t>
    </r>
  </si>
  <si>
    <r>
      <rPr>
        <sz val="12"/>
        <rFont val="微軟正黑體"/>
        <family val="2"/>
      </rPr>
      <t>局數</t>
    </r>
  </si>
  <si>
    <r>
      <rPr>
        <sz val="12"/>
        <rFont val="微軟正黑體"/>
        <family val="2"/>
      </rPr>
      <t>分數</t>
    </r>
  </si>
  <si>
    <r>
      <rPr>
        <sz val="12"/>
        <rFont val="微軟正黑體"/>
        <family val="2"/>
      </rPr>
      <t>比賽場號</t>
    </r>
  </si>
  <si>
    <r>
      <rPr>
        <sz val="12"/>
        <rFont val="微軟正黑體"/>
        <family val="2"/>
      </rPr>
      <t>分組</t>
    </r>
  </si>
  <si>
    <r>
      <rPr>
        <sz val="12"/>
        <rFont val="微軟正黑體"/>
        <family val="2"/>
      </rPr>
      <t>對賽隊</t>
    </r>
  </si>
  <si>
    <r>
      <rPr>
        <sz val="12"/>
        <rFont val="微軟正黑體"/>
        <family val="2"/>
      </rPr>
      <t>小組單循環比賽中得分由高至低依次排名次。首次名晉級。</t>
    </r>
  </si>
  <si>
    <r>
      <rPr>
        <sz val="12"/>
        <rFont val="微軟正黑體"/>
        <family val="2"/>
      </rPr>
      <t>第三名為名次</t>
    </r>
    <r>
      <rPr>
        <sz val="12"/>
        <rFont val="Calibri"/>
        <family val="2"/>
      </rPr>
      <t>17</t>
    </r>
    <r>
      <rPr>
        <sz val="12"/>
        <rFont val="微軟正黑體"/>
        <family val="2"/>
      </rPr>
      <t>得</t>
    </r>
    <r>
      <rPr>
        <sz val="12"/>
        <rFont val="Calibri"/>
        <family val="2"/>
      </rPr>
      <t>48</t>
    </r>
    <r>
      <rPr>
        <sz val="12"/>
        <rFont val="微軟正黑體"/>
        <family val="2"/>
      </rPr>
      <t>種子分。</t>
    </r>
  </si>
  <si>
    <r>
      <rPr>
        <sz val="12"/>
        <rFont val="微軟正黑體"/>
        <family val="2"/>
      </rPr>
      <t>第四名為名次</t>
    </r>
    <r>
      <rPr>
        <sz val="12"/>
        <rFont val="Calibri"/>
        <family val="2"/>
      </rPr>
      <t>25</t>
    </r>
    <r>
      <rPr>
        <sz val="12"/>
        <rFont val="微軟正黑體"/>
        <family val="2"/>
      </rPr>
      <t>得</t>
    </r>
    <r>
      <rPr>
        <sz val="12"/>
        <rFont val="Calibri"/>
        <family val="2"/>
      </rPr>
      <t>36</t>
    </r>
    <r>
      <rPr>
        <sz val="12"/>
        <rFont val="微軟正黑體"/>
        <family val="2"/>
      </rPr>
      <t>種子分。</t>
    </r>
  </si>
  <si>
    <r>
      <rPr>
        <sz val="12"/>
        <color indexed="8"/>
        <rFont val="微軟正黑體"/>
        <family val="2"/>
      </rPr>
      <t>第</t>
    </r>
    <r>
      <rPr>
        <sz val="12"/>
        <color indexed="8"/>
        <rFont val="Calibri"/>
        <family val="2"/>
      </rPr>
      <t>33-61</t>
    </r>
    <r>
      <rPr>
        <sz val="12"/>
        <color indexed="8"/>
        <rFont val="微軟正黑體"/>
        <family val="2"/>
      </rPr>
      <t>種子進行淘汰賽，賽出資格並分配於各組內。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</si>
  <si>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H4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</si>
  <si>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A4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</si>
  <si>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D4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</si>
  <si>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E4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</si>
  <si>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F4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</si>
  <si>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C4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</si>
  <si>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B4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</si>
  <si>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G4</t>
    </r>
  </si>
  <si>
    <t>資格賽賽程：</t>
  </si>
  <si>
    <t>男子乙組：</t>
  </si>
  <si>
    <r>
      <rPr>
        <b/>
        <sz val="18"/>
        <rFont val="微軟正黑體"/>
        <family val="2"/>
      </rPr>
      <t>賽程表</t>
    </r>
    <r>
      <rPr>
        <b/>
        <sz val="18"/>
        <rFont val="Calibri"/>
        <family val="2"/>
      </rPr>
      <t xml:space="preserve"> (</t>
    </r>
    <r>
      <rPr>
        <b/>
        <sz val="18"/>
        <rFont val="微軟正黑體"/>
        <family val="2"/>
      </rPr>
      <t>男子乙組</t>
    </r>
    <r>
      <rPr>
        <b/>
        <sz val="18"/>
        <rFont val="Calibri"/>
        <family val="2"/>
      </rPr>
      <t>)</t>
    </r>
  </si>
  <si>
    <r>
      <rPr>
        <sz val="14"/>
        <rFont val="微軟正黑體"/>
        <family val="2"/>
      </rPr>
      <t>賽事積分</t>
    </r>
  </si>
  <si>
    <r>
      <rPr>
        <sz val="14"/>
        <rFont val="微軟正黑體"/>
        <family val="2"/>
      </rPr>
      <t>球員積分</t>
    </r>
  </si>
  <si>
    <r>
      <rPr>
        <sz val="14"/>
        <rFont val="微軟正黑體"/>
        <family val="2"/>
      </rPr>
      <t>杜詠彤</t>
    </r>
  </si>
  <si>
    <r>
      <rPr>
        <sz val="14"/>
        <rFont val="微軟正黑體"/>
        <family val="2"/>
      </rPr>
      <t>黃雯靖</t>
    </r>
  </si>
  <si>
    <r>
      <rPr>
        <sz val="14"/>
        <rFont val="微軟正黑體"/>
        <family val="2"/>
      </rPr>
      <t>盧慧茵</t>
    </r>
  </si>
  <si>
    <r>
      <rPr>
        <sz val="14"/>
        <rFont val="微軟正黑體"/>
        <family val="2"/>
      </rPr>
      <t>袁廷芝</t>
    </r>
  </si>
  <si>
    <r>
      <rPr>
        <sz val="14"/>
        <rFont val="微軟正黑體"/>
        <family val="2"/>
      </rPr>
      <t>吳詠嵐</t>
    </r>
  </si>
  <si>
    <r>
      <rPr>
        <sz val="14"/>
        <rFont val="微軟正黑體"/>
        <family val="2"/>
      </rPr>
      <t>詹穎琳</t>
    </r>
  </si>
  <si>
    <r>
      <rPr>
        <sz val="14"/>
        <rFont val="微軟正黑體"/>
        <family val="2"/>
      </rPr>
      <t>曾岳羚</t>
    </r>
  </si>
  <si>
    <r>
      <rPr>
        <sz val="14"/>
        <rFont val="微軟正黑體"/>
        <family val="2"/>
      </rPr>
      <t>杜詠雯</t>
    </r>
  </si>
  <si>
    <r>
      <rPr>
        <sz val="14"/>
        <rFont val="微軟正黑體"/>
        <family val="2"/>
      </rPr>
      <t>張嘉樺</t>
    </r>
  </si>
  <si>
    <r>
      <rPr>
        <sz val="14"/>
        <rFont val="微軟正黑體"/>
        <family val="2"/>
      </rPr>
      <t>楊穎曈</t>
    </r>
  </si>
  <si>
    <r>
      <rPr>
        <sz val="14"/>
        <rFont val="微軟正黑體"/>
        <family val="2"/>
      </rPr>
      <t>黃雪怡</t>
    </r>
  </si>
  <si>
    <r>
      <rPr>
        <sz val="14"/>
        <rFont val="微軟正黑體"/>
        <family val="2"/>
      </rPr>
      <t>羅潤婷</t>
    </r>
  </si>
  <si>
    <r>
      <rPr>
        <sz val="14"/>
        <rFont val="微軟正黑體"/>
        <family val="2"/>
      </rPr>
      <t>鍾慧樺</t>
    </r>
  </si>
  <si>
    <r>
      <rPr>
        <sz val="14"/>
        <rFont val="微軟正黑體"/>
        <family val="2"/>
      </rPr>
      <t>曾子紅</t>
    </r>
  </si>
  <si>
    <r>
      <rPr>
        <sz val="14"/>
        <rFont val="微軟正黑體"/>
        <family val="2"/>
      </rPr>
      <t>吳玥嬈</t>
    </r>
  </si>
  <si>
    <r>
      <rPr>
        <sz val="14"/>
        <rFont val="微軟正黑體"/>
        <family val="2"/>
      </rPr>
      <t>陳綺婷</t>
    </r>
  </si>
  <si>
    <r>
      <rPr>
        <sz val="14"/>
        <rFont val="微軟正黑體"/>
        <family val="2"/>
      </rPr>
      <t>周影楣</t>
    </r>
  </si>
  <si>
    <r>
      <rPr>
        <sz val="14"/>
        <rFont val="微軟正黑體"/>
        <family val="2"/>
      </rPr>
      <t>何慧恩</t>
    </r>
  </si>
  <si>
    <r>
      <rPr>
        <sz val="14"/>
        <rFont val="微軟正黑體"/>
        <family val="2"/>
      </rPr>
      <t>布諾珩</t>
    </r>
  </si>
  <si>
    <r>
      <rPr>
        <sz val="14"/>
        <rFont val="微軟正黑體"/>
        <family val="2"/>
      </rPr>
      <t>廖美恩</t>
    </r>
  </si>
  <si>
    <r>
      <rPr>
        <sz val="14"/>
        <rFont val="微軟正黑體"/>
        <family val="2"/>
      </rPr>
      <t>梁倩橋</t>
    </r>
  </si>
  <si>
    <r>
      <rPr>
        <sz val="14"/>
        <rFont val="微軟正黑體"/>
        <family val="2"/>
      </rPr>
      <t>馮可盈</t>
    </r>
  </si>
  <si>
    <r>
      <rPr>
        <sz val="14"/>
        <rFont val="微軟正黑體"/>
        <family val="2"/>
      </rPr>
      <t>麥詠詩</t>
    </r>
  </si>
  <si>
    <r>
      <rPr>
        <sz val="14"/>
        <rFont val="微軟正黑體"/>
        <family val="2"/>
      </rPr>
      <t>關雅之</t>
    </r>
  </si>
  <si>
    <r>
      <rPr>
        <sz val="14"/>
        <rFont val="微軟正黑體"/>
        <family val="2"/>
      </rPr>
      <t>鄧琪霈</t>
    </r>
  </si>
  <si>
    <r>
      <rPr>
        <sz val="14"/>
        <rFont val="微軟正黑體"/>
        <family val="2"/>
      </rPr>
      <t>吳佩兒</t>
    </r>
  </si>
  <si>
    <r>
      <rPr>
        <sz val="14"/>
        <rFont val="微軟正黑體"/>
        <family val="2"/>
      </rPr>
      <t>葉萃茹</t>
    </r>
  </si>
  <si>
    <r>
      <rPr>
        <sz val="14"/>
        <rFont val="微軟正黑體"/>
        <family val="2"/>
      </rPr>
      <t>葉萃苓</t>
    </r>
  </si>
  <si>
    <r>
      <rPr>
        <sz val="14"/>
        <rFont val="微軟正黑體"/>
        <family val="2"/>
      </rPr>
      <t>楊雪瑩</t>
    </r>
  </si>
  <si>
    <r>
      <rPr>
        <sz val="14"/>
        <rFont val="微軟正黑體"/>
        <family val="2"/>
      </rPr>
      <t>蕭洛瑤</t>
    </r>
  </si>
  <si>
    <r>
      <rPr>
        <sz val="14"/>
        <rFont val="微軟正黑體"/>
        <family val="2"/>
      </rPr>
      <t>梁雨詩</t>
    </r>
  </si>
  <si>
    <r>
      <rPr>
        <sz val="14"/>
        <rFont val="微軟正黑體"/>
        <family val="2"/>
      </rPr>
      <t>張嘉兒</t>
    </r>
  </si>
  <si>
    <r>
      <rPr>
        <sz val="14"/>
        <rFont val="微軟正黑體"/>
        <family val="2"/>
      </rPr>
      <t>吳祈穎</t>
    </r>
  </si>
  <si>
    <r>
      <rPr>
        <sz val="14"/>
        <rFont val="微軟正黑體"/>
        <family val="2"/>
      </rPr>
      <t>陳雅琳</t>
    </r>
  </si>
  <si>
    <r>
      <rPr>
        <sz val="14"/>
        <rFont val="微軟正黑體"/>
        <family val="2"/>
      </rPr>
      <t>林穎哲</t>
    </r>
  </si>
  <si>
    <r>
      <rPr>
        <sz val="14"/>
        <rFont val="微軟正黑體"/>
        <family val="2"/>
      </rPr>
      <t>徐鎧恩</t>
    </r>
  </si>
  <si>
    <r>
      <rPr>
        <sz val="14"/>
        <rFont val="微軟正黑體"/>
        <family val="2"/>
      </rPr>
      <t>吳樂彤</t>
    </r>
  </si>
  <si>
    <r>
      <rPr>
        <sz val="14"/>
        <rFont val="微軟正黑體"/>
        <family val="2"/>
      </rPr>
      <t>朱珈瑩</t>
    </r>
  </si>
  <si>
    <r>
      <rPr>
        <sz val="14"/>
        <rFont val="微軟正黑體"/>
        <family val="2"/>
      </rPr>
      <t>林淑怡</t>
    </r>
  </si>
  <si>
    <r>
      <rPr>
        <sz val="14"/>
        <rFont val="微軟正黑體"/>
        <family val="2"/>
      </rPr>
      <t>林敏儀</t>
    </r>
  </si>
  <si>
    <r>
      <t xml:space="preserve">Infinity - </t>
    </r>
    <r>
      <rPr>
        <sz val="14"/>
        <rFont val="微軟正黑體"/>
        <family val="2"/>
      </rPr>
      <t>家姐啊妹</t>
    </r>
  </si>
  <si>
    <r>
      <rPr>
        <sz val="14"/>
        <rFont val="微軟正黑體"/>
        <family val="2"/>
      </rPr>
      <t>林綺嫻</t>
    </r>
  </si>
  <si>
    <r>
      <rPr>
        <sz val="14"/>
        <rFont val="微軟正黑體"/>
        <family val="2"/>
      </rPr>
      <t>林綺慧</t>
    </r>
  </si>
  <si>
    <r>
      <rPr>
        <sz val="14"/>
        <rFont val="微軟正黑體"/>
        <family val="2"/>
      </rPr>
      <t>任頌欣</t>
    </r>
  </si>
  <si>
    <r>
      <rPr>
        <sz val="14"/>
        <rFont val="微軟正黑體"/>
        <family val="2"/>
      </rPr>
      <t>麥綺雯</t>
    </r>
  </si>
  <si>
    <r>
      <rPr>
        <sz val="14"/>
        <rFont val="微軟正黑體"/>
        <family val="2"/>
      </rPr>
      <t>陳芷晴</t>
    </r>
  </si>
  <si>
    <r>
      <rPr>
        <sz val="14"/>
        <rFont val="微軟正黑體"/>
        <family val="2"/>
      </rPr>
      <t>梁詩蕊</t>
    </r>
  </si>
  <si>
    <r>
      <rPr>
        <sz val="14"/>
        <rFont val="微軟正黑體"/>
        <family val="2"/>
      </rPr>
      <t>柯栩華</t>
    </r>
  </si>
  <si>
    <r>
      <rPr>
        <sz val="14"/>
        <rFont val="微軟正黑體"/>
        <family val="2"/>
      </rPr>
      <t>徐希如</t>
    </r>
  </si>
  <si>
    <r>
      <rPr>
        <sz val="14"/>
        <rFont val="微軟正黑體"/>
        <family val="2"/>
      </rPr>
      <t>謝思行</t>
    </r>
  </si>
  <si>
    <r>
      <rPr>
        <sz val="14"/>
        <rFont val="微軟正黑體"/>
        <family val="2"/>
      </rPr>
      <t>鄒凱喬</t>
    </r>
  </si>
  <si>
    <r>
      <rPr>
        <sz val="14"/>
        <rFont val="微軟正黑體"/>
        <family val="2"/>
      </rPr>
      <t>劉翎而</t>
    </r>
  </si>
  <si>
    <r>
      <rPr>
        <sz val="14"/>
        <rFont val="微軟正黑體"/>
        <family val="2"/>
      </rPr>
      <t>麥</t>
    </r>
    <r>
      <rPr>
        <sz val="14"/>
        <rFont val="Calibri"/>
        <family val="2"/>
      </rPr>
      <t>_xD865__xDCD9_</t>
    </r>
    <r>
      <rPr>
        <sz val="14"/>
        <rFont val="微軟正黑體"/>
        <family val="2"/>
      </rPr>
      <t>恩</t>
    </r>
  </si>
  <si>
    <r>
      <rPr>
        <sz val="14"/>
        <rFont val="微軟正黑體"/>
        <family val="2"/>
      </rPr>
      <t>彭琛怡</t>
    </r>
  </si>
  <si>
    <r>
      <rPr>
        <sz val="14"/>
        <rFont val="微軟正黑體"/>
        <family val="2"/>
      </rPr>
      <t>鍾瑜蘭</t>
    </r>
  </si>
  <si>
    <r>
      <rPr>
        <sz val="14"/>
        <rFont val="微軟正黑體"/>
        <family val="2"/>
      </rPr>
      <t>張詠欣</t>
    </r>
  </si>
  <si>
    <r>
      <rPr>
        <sz val="14"/>
        <rFont val="微軟正黑體"/>
        <family val="2"/>
      </rPr>
      <t>許玉婷</t>
    </r>
  </si>
  <si>
    <r>
      <rPr>
        <sz val="14"/>
        <rFont val="微軟正黑體"/>
        <family val="2"/>
      </rPr>
      <t>黃慧賢</t>
    </r>
  </si>
  <si>
    <r>
      <rPr>
        <sz val="14"/>
        <rFont val="微軟正黑體"/>
        <family val="2"/>
      </rPr>
      <t>鄭鈺諺</t>
    </r>
  </si>
  <si>
    <r>
      <rPr>
        <sz val="14"/>
        <rFont val="微軟正黑體"/>
        <family val="2"/>
      </rPr>
      <t>劉穎霖</t>
    </r>
  </si>
  <si>
    <r>
      <rPr>
        <sz val="14"/>
        <rFont val="微軟正黑體"/>
        <family val="2"/>
      </rPr>
      <t>黎紅而</t>
    </r>
  </si>
  <si>
    <r>
      <rPr>
        <sz val="14"/>
        <rFont val="微軟正黑體"/>
        <family val="2"/>
      </rPr>
      <t>蔡淳茵</t>
    </r>
  </si>
  <si>
    <r>
      <rPr>
        <sz val="14"/>
        <rFont val="微軟正黑體"/>
        <family val="2"/>
      </rPr>
      <t>鄧秀玲</t>
    </r>
  </si>
  <si>
    <r>
      <rPr>
        <sz val="14"/>
        <rFont val="微軟正黑體"/>
        <family val="2"/>
      </rPr>
      <t>鄧靜敏</t>
    </r>
  </si>
  <si>
    <r>
      <rPr>
        <sz val="14"/>
        <rFont val="微軟正黑體"/>
        <family val="2"/>
      </rPr>
      <t>莊建芬</t>
    </r>
  </si>
  <si>
    <r>
      <rPr>
        <sz val="14"/>
        <rFont val="微軟正黑體"/>
        <family val="2"/>
      </rPr>
      <t>楊紫霞</t>
    </r>
  </si>
  <si>
    <r>
      <rPr>
        <sz val="14"/>
        <rFont val="微軟正黑體"/>
        <family val="2"/>
      </rPr>
      <t>黎曉文</t>
    </r>
  </si>
  <si>
    <r>
      <rPr>
        <sz val="14"/>
        <rFont val="微軟正黑體"/>
        <family val="2"/>
      </rPr>
      <t>唔準攰</t>
    </r>
  </si>
  <si>
    <r>
      <rPr>
        <sz val="14"/>
        <rFont val="微軟正黑體"/>
        <family val="2"/>
      </rPr>
      <t>陳嬿而</t>
    </r>
  </si>
  <si>
    <r>
      <rPr>
        <sz val="14"/>
        <rFont val="微軟正黑體"/>
        <family val="2"/>
      </rPr>
      <t>黎曉彤</t>
    </r>
  </si>
  <si>
    <r>
      <rPr>
        <sz val="14"/>
        <rFont val="微軟正黑體"/>
        <family val="2"/>
      </rPr>
      <t>葉文茵</t>
    </r>
  </si>
  <si>
    <r>
      <rPr>
        <sz val="14"/>
        <rFont val="微軟正黑體"/>
        <family val="2"/>
      </rPr>
      <t>毛凱茵</t>
    </r>
  </si>
  <si>
    <r>
      <rPr>
        <sz val="14"/>
        <rFont val="微軟正黑體"/>
        <family val="2"/>
      </rPr>
      <t>林詠芝</t>
    </r>
  </si>
  <si>
    <r>
      <rPr>
        <sz val="14"/>
        <rFont val="微軟正黑體"/>
        <family val="2"/>
      </rPr>
      <t>李敏婷</t>
    </r>
  </si>
  <si>
    <r>
      <rPr>
        <sz val="14"/>
        <rFont val="微軟正黑體"/>
        <family val="2"/>
      </rPr>
      <t>謝海茵</t>
    </r>
  </si>
  <si>
    <r>
      <rPr>
        <sz val="14"/>
        <rFont val="微軟正黑體"/>
        <family val="2"/>
      </rPr>
      <t>林潔欣</t>
    </r>
  </si>
  <si>
    <r>
      <rPr>
        <sz val="14"/>
        <rFont val="微軟正黑體"/>
        <family val="2"/>
      </rPr>
      <t>林泳兒</t>
    </r>
  </si>
  <si>
    <r>
      <rPr>
        <sz val="14"/>
        <rFont val="微軟正黑體"/>
        <family val="2"/>
      </rPr>
      <t>鄭湘渟</t>
    </r>
  </si>
  <si>
    <r>
      <rPr>
        <sz val="14"/>
        <rFont val="微軟正黑體"/>
        <family val="2"/>
      </rPr>
      <t>梁穎琪</t>
    </r>
  </si>
  <si>
    <r>
      <rPr>
        <sz val="14"/>
        <rFont val="微軟正黑體"/>
        <family val="2"/>
      </rPr>
      <t>墨魚</t>
    </r>
    <r>
      <rPr>
        <sz val="14"/>
        <rFont val="Calibri"/>
        <family val="2"/>
      </rPr>
      <t xml:space="preserve"> BiuBiu</t>
    </r>
  </si>
  <si>
    <r>
      <rPr>
        <sz val="14"/>
        <rFont val="微軟正黑體"/>
        <family val="2"/>
      </rPr>
      <t>歐子榆</t>
    </r>
  </si>
  <si>
    <r>
      <rPr>
        <sz val="14"/>
        <rFont val="微軟正黑體"/>
        <family val="2"/>
      </rPr>
      <t>麥芷晴</t>
    </r>
  </si>
  <si>
    <r>
      <rPr>
        <sz val="14"/>
        <rFont val="微軟正黑體"/>
        <family val="2"/>
      </rPr>
      <t>呂惠敏</t>
    </r>
  </si>
  <si>
    <r>
      <rPr>
        <sz val="14"/>
        <rFont val="微軟正黑體"/>
        <family val="2"/>
      </rPr>
      <t>黎佩瑩</t>
    </r>
  </si>
  <si>
    <r>
      <rPr>
        <sz val="14"/>
        <rFont val="微軟正黑體"/>
        <family val="2"/>
      </rPr>
      <t>梁洛恩</t>
    </r>
  </si>
  <si>
    <r>
      <rPr>
        <sz val="14"/>
        <rFont val="微軟正黑體"/>
        <family val="2"/>
      </rPr>
      <t>王愷嵐</t>
    </r>
  </si>
  <si>
    <r>
      <rPr>
        <sz val="14"/>
        <rFont val="微軟正黑體"/>
        <family val="2"/>
      </rPr>
      <t>黃心悅</t>
    </r>
  </si>
  <si>
    <r>
      <rPr>
        <sz val="14"/>
        <rFont val="微軟正黑體"/>
        <family val="2"/>
      </rPr>
      <t>林惪悅</t>
    </r>
  </si>
  <si>
    <r>
      <rPr>
        <sz val="14"/>
        <rFont val="微軟正黑體"/>
        <family val="2"/>
      </rPr>
      <t>張樂晴</t>
    </r>
  </si>
  <si>
    <r>
      <rPr>
        <sz val="14"/>
        <rFont val="微軟正黑體"/>
        <family val="2"/>
      </rPr>
      <t>張樂瑤</t>
    </r>
  </si>
  <si>
    <r>
      <rPr>
        <sz val="14"/>
        <rFont val="微軟正黑體"/>
        <family val="2"/>
      </rPr>
      <t>林希梅</t>
    </r>
  </si>
  <si>
    <r>
      <rPr>
        <sz val="14"/>
        <rFont val="微軟正黑體"/>
        <family val="2"/>
      </rPr>
      <t>沈善恩</t>
    </r>
  </si>
  <si>
    <r>
      <rPr>
        <sz val="14"/>
        <rFont val="微軟正黑體"/>
        <family val="2"/>
      </rPr>
      <t>黃恩欣</t>
    </r>
  </si>
  <si>
    <r>
      <rPr>
        <sz val="14"/>
        <rFont val="微軟正黑體"/>
        <family val="2"/>
      </rPr>
      <t>袁澧林</t>
    </r>
  </si>
  <si>
    <r>
      <rPr>
        <sz val="14"/>
        <rFont val="微軟正黑體"/>
        <family val="2"/>
      </rPr>
      <t>陳泳兒</t>
    </r>
  </si>
  <si>
    <r>
      <rPr>
        <sz val="14"/>
        <rFont val="微軟正黑體"/>
        <family val="2"/>
      </rPr>
      <t>張倬瑩</t>
    </r>
  </si>
  <si>
    <r>
      <rPr>
        <sz val="14"/>
        <rFont val="微軟正黑體"/>
        <family val="2"/>
      </rPr>
      <t>羅沛琳</t>
    </r>
  </si>
  <si>
    <r>
      <rPr>
        <sz val="14"/>
        <rFont val="微軟正黑體"/>
        <family val="2"/>
      </rPr>
      <t>陳巧妍</t>
    </r>
  </si>
  <si>
    <r>
      <t>QT1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H4</t>
    </r>
  </si>
  <si>
    <r>
      <t>QT2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G4</t>
    </r>
  </si>
  <si>
    <r>
      <t>QT3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F4</t>
    </r>
  </si>
  <si>
    <r>
      <t>QT4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E4</t>
    </r>
  </si>
  <si>
    <r>
      <t>QT5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D4</t>
    </r>
  </si>
  <si>
    <r>
      <rPr>
        <sz val="12"/>
        <rFont val="微軟正黑體"/>
        <family val="2"/>
      </rPr>
      <t>小組單循環比賽中得分由高至低依次排名次，首次名晉級。</t>
    </r>
  </si>
  <si>
    <r>
      <rPr>
        <b/>
        <u val="single"/>
        <sz val="14"/>
        <rFont val="微軟正黑體"/>
        <family val="2"/>
      </rPr>
      <t>第</t>
    </r>
    <r>
      <rPr>
        <b/>
        <u val="single"/>
        <sz val="14"/>
        <rFont val="Calibri"/>
        <family val="2"/>
      </rPr>
      <t>26</t>
    </r>
    <r>
      <rPr>
        <b/>
        <u val="single"/>
        <sz val="14"/>
        <rFont val="微軟正黑體"/>
        <family val="2"/>
      </rPr>
      <t>屆全港公開沙灘排球錦標賽時間表</t>
    </r>
  </si>
  <si>
    <r>
      <rPr>
        <b/>
        <sz val="14"/>
        <rFont val="微軟正黑體"/>
        <family val="2"/>
      </rPr>
      <t>賽程可能被上周未能完成的賽事之進度影響</t>
    </r>
  </si>
  <si>
    <r>
      <t xml:space="preserve">2023/02/18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</si>
  <si>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2023/02/19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</si>
  <si>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M -Men </t>
    </r>
    <r>
      <rPr>
        <sz val="12"/>
        <rFont val="微軟正黑體"/>
        <family val="2"/>
      </rPr>
      <t>男</t>
    </r>
  </si>
  <si>
    <r>
      <t>W-Women</t>
    </r>
    <r>
      <rPr>
        <sz val="12"/>
        <rFont val="微軟正黑體"/>
        <family val="2"/>
      </rPr>
      <t>女</t>
    </r>
  </si>
  <si>
    <r>
      <t xml:space="preserve">COURT </t>
    </r>
    <r>
      <rPr>
        <sz val="12"/>
        <rFont val="微軟正黑體"/>
        <family val="2"/>
      </rPr>
      <t>球場</t>
    </r>
    <r>
      <rPr>
        <sz val="12"/>
        <rFont val="Calibri"/>
        <family val="2"/>
      </rPr>
      <t xml:space="preserve"> </t>
    </r>
    <r>
      <rPr>
        <sz val="12"/>
        <rFont val="微軟正黑體"/>
        <family val="2"/>
      </rPr>
      <t>黃金海岸</t>
    </r>
    <r>
      <rPr>
        <sz val="12"/>
        <rFont val="Calibri"/>
        <family val="2"/>
      </rPr>
      <t>(</t>
    </r>
    <r>
      <rPr>
        <sz val="12"/>
        <rFont val="微軟正黑體"/>
        <family val="2"/>
      </rPr>
      <t>新咖啡灣</t>
    </r>
    <r>
      <rPr>
        <sz val="12"/>
        <rFont val="Calibri"/>
        <family val="2"/>
      </rPr>
      <t>)</t>
    </r>
    <r>
      <rPr>
        <sz val="12"/>
        <rFont val="微軟正黑體"/>
        <family val="2"/>
      </rPr>
      <t>泳灘</t>
    </r>
  </si>
  <si>
    <r>
      <rPr>
        <sz val="12"/>
        <rFont val="微軟正黑體"/>
        <family val="2"/>
      </rPr>
      <t>組別</t>
    </r>
  </si>
  <si>
    <r>
      <rPr>
        <sz val="12"/>
        <rFont val="微軟正黑體"/>
        <family val="2"/>
      </rPr>
      <t>開始時間</t>
    </r>
  </si>
  <si>
    <r>
      <rPr>
        <sz val="12"/>
        <rFont val="微軟正黑體"/>
        <family val="2"/>
      </rPr>
      <t>序號</t>
    </r>
  </si>
  <si>
    <r>
      <rPr>
        <sz val="12"/>
        <rFont val="微軟正黑體"/>
        <family val="2"/>
      </rPr>
      <t>比賽編號</t>
    </r>
  </si>
  <si>
    <r>
      <t xml:space="preserve">2023/02/25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</si>
  <si>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2023/02/26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</si>
  <si>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2023/03/04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</si>
  <si>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2023/03/05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</si>
  <si>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2023/03/11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</si>
  <si>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2023/03/12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</si>
  <si>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2023/03/18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</si>
  <si>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2023/03/19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</si>
  <si>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2023/03/25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</si>
  <si>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2023/03/26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</si>
  <si>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2023/04/01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</si>
  <si>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2023/04/02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</si>
  <si>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2023/04/08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</si>
  <si>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2023/04/09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</si>
  <si>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ii. </t>
    </r>
    <r>
      <rPr>
        <sz val="12"/>
        <rFont val="微軟正黑體"/>
        <family val="2"/>
      </rPr>
      <t>第</t>
    </r>
    <r>
      <rPr>
        <sz val="12"/>
        <rFont val="Calibri"/>
        <family val="2"/>
      </rPr>
      <t>9</t>
    </r>
    <r>
      <rPr>
        <sz val="12"/>
        <rFont val="微軟正黑體"/>
        <family val="2"/>
      </rPr>
      <t>至第</t>
    </r>
    <r>
      <rPr>
        <sz val="12"/>
        <rFont val="Calibri"/>
        <family val="2"/>
      </rPr>
      <t>32</t>
    </r>
    <r>
      <rPr>
        <sz val="12"/>
        <rFont val="微軟正黑體"/>
        <family val="2"/>
      </rPr>
      <t>種子依次編入</t>
    </r>
    <r>
      <rPr>
        <sz val="12"/>
        <rFont val="Calibri"/>
        <family val="2"/>
      </rPr>
      <t>A</t>
    </r>
    <r>
      <rPr>
        <sz val="12"/>
        <rFont val="微軟正黑體"/>
        <family val="2"/>
      </rPr>
      <t>至</t>
    </r>
    <r>
      <rPr>
        <sz val="12"/>
        <rFont val="Calibri"/>
        <family val="2"/>
      </rPr>
      <t>H</t>
    </r>
    <r>
      <rPr>
        <sz val="12"/>
        <rFont val="微軟正黑體"/>
        <family val="2"/>
      </rPr>
      <t>組。</t>
    </r>
  </si>
  <si>
    <r>
      <t xml:space="preserve">iii. </t>
    </r>
    <r>
      <rPr>
        <sz val="12"/>
        <rFont val="微軟正黑體"/>
        <family val="2"/>
      </rPr>
      <t>其餘隊伍根據資格賽成績分配於各組內。</t>
    </r>
  </si>
  <si>
    <r>
      <t xml:space="preserve">i. </t>
    </r>
    <r>
      <rPr>
        <sz val="12"/>
        <color indexed="8"/>
        <rFont val="微軟正黑體"/>
        <family val="2"/>
      </rPr>
      <t>以種子分（</t>
    </r>
    <r>
      <rPr>
        <sz val="12"/>
        <color indexed="8"/>
        <rFont val="Calibri"/>
        <family val="2"/>
      </rPr>
      <t>SEEDING POINT</t>
    </r>
    <r>
      <rPr>
        <sz val="12"/>
        <color indexed="8"/>
        <rFont val="微軟正黑體"/>
        <family val="2"/>
      </rPr>
      <t>）排列種子隊。</t>
    </r>
  </si>
  <si>
    <r>
      <rPr>
        <sz val="12"/>
        <color indexed="8"/>
        <rFont val="微軟正黑體"/>
        <family val="2"/>
      </rPr>
      <t>男子乙組：</t>
    </r>
  </si>
  <si>
    <r>
      <rPr>
        <sz val="12"/>
        <color indexed="8"/>
        <rFont val="微軟正黑體"/>
        <family val="2"/>
      </rPr>
      <t>分組方法：</t>
    </r>
  </si>
  <si>
    <r>
      <t xml:space="preserve">ii. </t>
    </r>
    <r>
      <rPr>
        <sz val="12"/>
        <rFont val="微軟正黑體"/>
        <family val="2"/>
      </rPr>
      <t>第</t>
    </r>
    <r>
      <rPr>
        <sz val="12"/>
        <rFont val="Calibri"/>
        <family val="2"/>
      </rPr>
      <t>9</t>
    </r>
    <r>
      <rPr>
        <sz val="12"/>
        <rFont val="微軟正黑體"/>
        <family val="2"/>
      </rPr>
      <t>至第</t>
    </r>
    <r>
      <rPr>
        <sz val="12"/>
        <rFont val="Calibri"/>
        <family val="2"/>
      </rPr>
      <t>35</t>
    </r>
    <r>
      <rPr>
        <sz val="12"/>
        <rFont val="微軟正黑體"/>
        <family val="2"/>
      </rPr>
      <t>種子依次編入</t>
    </r>
    <r>
      <rPr>
        <sz val="12"/>
        <rFont val="Calibri"/>
        <family val="2"/>
      </rPr>
      <t>A</t>
    </r>
    <r>
      <rPr>
        <sz val="12"/>
        <rFont val="微軟正黑體"/>
        <family val="2"/>
      </rPr>
      <t>至</t>
    </r>
    <r>
      <rPr>
        <sz val="12"/>
        <rFont val="Calibri"/>
        <family val="2"/>
      </rPr>
      <t>H</t>
    </r>
    <r>
      <rPr>
        <sz val="12"/>
        <rFont val="微軟正黑體"/>
        <family val="2"/>
      </rPr>
      <t>組。</t>
    </r>
  </si>
  <si>
    <t>MA4</t>
  </si>
  <si>
    <t>MA3</t>
  </si>
  <si>
    <r>
      <rPr>
        <sz val="12"/>
        <color indexed="8"/>
        <rFont val="微軟正黑體"/>
        <family val="2"/>
      </rPr>
      <t>女子甲組：</t>
    </r>
  </si>
  <si>
    <r>
      <rPr>
        <sz val="12"/>
        <color indexed="8"/>
        <rFont val="微軟正黑體"/>
        <family val="2"/>
      </rPr>
      <t>分組方法：</t>
    </r>
  </si>
  <si>
    <r>
      <rPr>
        <sz val="12"/>
        <color indexed="8"/>
        <rFont val="微軟正黑體"/>
        <family val="2"/>
      </rPr>
      <t>小組單循環比賽中得分由高至低依次排名次。小組首次名晉身準決賽。</t>
    </r>
  </si>
  <si>
    <r>
      <rPr>
        <sz val="12"/>
        <color indexed="8"/>
        <rFont val="微軟正黑體"/>
        <family val="2"/>
      </rPr>
      <t>女子乙組：</t>
    </r>
  </si>
  <si>
    <t>MQT12</t>
  </si>
  <si>
    <t>MQT20</t>
  </si>
  <si>
    <t>MQT16</t>
  </si>
  <si>
    <t>MQT1</t>
  </si>
  <si>
    <t>MQT12</t>
  </si>
  <si>
    <t>MQT16</t>
  </si>
  <si>
    <t>MQT20</t>
  </si>
  <si>
    <t>WQT1</t>
  </si>
  <si>
    <t>WQT2</t>
  </si>
  <si>
    <t>WQT3</t>
  </si>
  <si>
    <t>WQT4</t>
  </si>
  <si>
    <t>WQT5</t>
  </si>
  <si>
    <t>WQT6</t>
  </si>
  <si>
    <t>WQT7</t>
  </si>
  <si>
    <t>WQT8</t>
  </si>
  <si>
    <t>MAA1</t>
  </si>
  <si>
    <t>MAB1</t>
  </si>
  <si>
    <t>MAA2</t>
  </si>
  <si>
    <t>MAA3</t>
  </si>
  <si>
    <t>MAA4</t>
  </si>
  <si>
    <t>MAA5</t>
  </si>
  <si>
    <t>MAA6</t>
  </si>
  <si>
    <t>MAB2</t>
  </si>
  <si>
    <t>MAB3</t>
  </si>
  <si>
    <t>MAB4</t>
  </si>
  <si>
    <t>MAB5</t>
  </si>
  <si>
    <t>MAB6</t>
  </si>
  <si>
    <t>WAA1</t>
  </si>
  <si>
    <t>WAB1</t>
  </si>
  <si>
    <t>WAA2</t>
  </si>
  <si>
    <t>WAB2</t>
  </si>
  <si>
    <t>WAA3</t>
  </si>
  <si>
    <t>WAB3</t>
  </si>
  <si>
    <t>WAA4</t>
  </si>
  <si>
    <t>WAB4</t>
  </si>
  <si>
    <t>WAA5</t>
  </si>
  <si>
    <t>WAB5</t>
  </si>
  <si>
    <t>WAA6</t>
  </si>
  <si>
    <t>WAB6</t>
  </si>
  <si>
    <t>MA1</t>
  </si>
  <si>
    <t>MA2</t>
  </si>
  <si>
    <t>WA1</t>
  </si>
  <si>
    <t>WA2</t>
  </si>
  <si>
    <t>WA3</t>
  </si>
  <si>
    <t>WA4</t>
  </si>
  <si>
    <t>MBA1</t>
  </si>
  <si>
    <t>MBB1</t>
  </si>
  <si>
    <t>MBC1</t>
  </si>
  <si>
    <t>MBD1</t>
  </si>
  <si>
    <t>MBE1</t>
  </si>
  <si>
    <t>MBF1</t>
  </si>
  <si>
    <t>MBG1</t>
  </si>
  <si>
    <t>MBH1</t>
  </si>
  <si>
    <t>MBA2</t>
  </si>
  <si>
    <t>MBB2</t>
  </si>
  <si>
    <t>MBC2</t>
  </si>
  <si>
    <t>MBD2</t>
  </si>
  <si>
    <t>MBE2</t>
  </si>
  <si>
    <t>MBF2</t>
  </si>
  <si>
    <t>MBG2</t>
  </si>
  <si>
    <t>MBH2</t>
  </si>
  <si>
    <t>MBA3</t>
  </si>
  <si>
    <t>MBB3</t>
  </si>
  <si>
    <t>MBC3</t>
  </si>
  <si>
    <t>MBD3</t>
  </si>
  <si>
    <t>MBE3</t>
  </si>
  <si>
    <t>MBF3</t>
  </si>
  <si>
    <t>MBG3</t>
  </si>
  <si>
    <t>MBH3</t>
  </si>
  <si>
    <t>MBA4</t>
  </si>
  <si>
    <t>MBB4</t>
  </si>
  <si>
    <t>MBC4</t>
  </si>
  <si>
    <t>MBD4</t>
  </si>
  <si>
    <t>MBE4</t>
  </si>
  <si>
    <t>MBF4</t>
  </si>
  <si>
    <t>MBG4</t>
  </si>
  <si>
    <t>MBH4</t>
  </si>
  <si>
    <t>MBA5</t>
  </si>
  <si>
    <t>MBB5</t>
  </si>
  <si>
    <t>MBC5</t>
  </si>
  <si>
    <t>MBD5</t>
  </si>
  <si>
    <t>MBE5</t>
  </si>
  <si>
    <t>MBF5</t>
  </si>
  <si>
    <t>MBG5</t>
  </si>
  <si>
    <t>MBH5</t>
  </si>
  <si>
    <t>MBA6</t>
  </si>
  <si>
    <t>MBB6</t>
  </si>
  <si>
    <t>MBC6</t>
  </si>
  <si>
    <t>MBD6</t>
  </si>
  <si>
    <t>MBE6</t>
  </si>
  <si>
    <t>MBF6</t>
  </si>
  <si>
    <t>MBG6</t>
  </si>
  <si>
    <t>MBH6</t>
  </si>
  <si>
    <t>WBA1</t>
  </si>
  <si>
    <t>WBB1</t>
  </si>
  <si>
    <t>WBC1</t>
  </si>
  <si>
    <t>WBD1</t>
  </si>
  <si>
    <t>WBA2</t>
  </si>
  <si>
    <t>WBB2</t>
  </si>
  <si>
    <t>WBC2</t>
  </si>
  <si>
    <t>WBE2</t>
  </si>
  <si>
    <t>WBF2</t>
  </si>
  <si>
    <t>WBG2</t>
  </si>
  <si>
    <t>WBH2</t>
  </si>
  <si>
    <t>WBA3</t>
  </si>
  <si>
    <t>WBB3</t>
  </si>
  <si>
    <t>WBC3</t>
  </si>
  <si>
    <t>WBD3</t>
  </si>
  <si>
    <t>WBE3</t>
  </si>
  <si>
    <t>WBG3</t>
  </si>
  <si>
    <t>WBA4</t>
  </si>
  <si>
    <t>WBB4</t>
  </si>
  <si>
    <t>WBC4</t>
  </si>
  <si>
    <t>WBE4</t>
  </si>
  <si>
    <t>WBA5</t>
  </si>
  <si>
    <t>WBB5</t>
  </si>
  <si>
    <t>WBC5</t>
  </si>
  <si>
    <t>WBD5</t>
  </si>
  <si>
    <t>WBA6</t>
  </si>
  <si>
    <t>WBB6</t>
  </si>
  <si>
    <t>WBC6</t>
  </si>
  <si>
    <t>WBG6</t>
  </si>
  <si>
    <r>
      <t>16</t>
    </r>
    <r>
      <rPr>
        <sz val="12"/>
        <color indexed="8"/>
        <rFont val="微軟正黑體"/>
        <family val="2"/>
      </rPr>
      <t>隊進行淘汰賽，賽出</t>
    </r>
    <r>
      <rPr>
        <sz val="12"/>
        <color indexed="8"/>
        <rFont val="Calibri"/>
        <family val="2"/>
      </rPr>
      <t>1</t>
    </r>
    <r>
      <rPr>
        <sz val="12"/>
        <color indexed="8"/>
        <rFont val="微軟正黑體"/>
        <family val="2"/>
      </rPr>
      <t>至</t>
    </r>
    <r>
      <rPr>
        <sz val="12"/>
        <color indexed="8"/>
        <rFont val="Calibri"/>
        <family val="2"/>
      </rPr>
      <t>9</t>
    </r>
    <r>
      <rPr>
        <sz val="12"/>
        <color indexed="8"/>
        <rFont val="微軟正黑體"/>
        <family val="2"/>
      </rPr>
      <t>名次。</t>
    </r>
  </si>
  <si>
    <r>
      <t>QT6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C4</t>
    </r>
  </si>
  <si>
    <r>
      <t>QT7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B4</t>
    </r>
  </si>
  <si>
    <r>
      <t>QT8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A4</t>
    </r>
  </si>
  <si>
    <t>ALPS - 吳景鴻</t>
  </si>
  <si>
    <t>鐵腳</t>
  </si>
  <si>
    <t>墨魚 BiuBiu</t>
  </si>
  <si>
    <t>養生EE</t>
  </si>
  <si>
    <t>大鼻涕拌豆</t>
  </si>
  <si>
    <t>腳踏七色彩雲</t>
  </si>
  <si>
    <t>MLA小隊</t>
  </si>
  <si>
    <t>碧的</t>
  </si>
  <si>
    <t>米五巨人</t>
  </si>
  <si>
    <t>小白與城</t>
  </si>
  <si>
    <t>噴火龍</t>
  </si>
  <si>
    <t>加落去</t>
  </si>
  <si>
    <t>老人汝海</t>
  </si>
  <si>
    <t>係咁隊</t>
  </si>
  <si>
    <t>貓仙人</t>
  </si>
  <si>
    <t>雙TSZ</t>
  </si>
  <si>
    <t>唔知叫咩</t>
  </si>
  <si>
    <t>第一次打沙排</t>
  </si>
  <si>
    <t>喂啊</t>
  </si>
  <si>
    <r>
      <t xml:space="preserve">沒有賽事
</t>
    </r>
    <r>
      <rPr>
        <sz val="16"/>
        <rFont val="Calibri"/>
        <family val="2"/>
      </rPr>
      <t>(青苗沙排比賽日)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</si>
  <si>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</si>
  <si>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MLA小隊 withdraw due to injury</t>
  </si>
  <si>
    <t>15:6, 15:5</t>
  </si>
  <si>
    <t>/</t>
  </si>
  <si>
    <t>Both Teams NO SHOW</t>
  </si>
  <si>
    <t>15:9, 15:5</t>
  </si>
  <si>
    <t>8:15, 15:17</t>
  </si>
  <si>
    <t>15:7, 15:13</t>
  </si>
  <si>
    <t>CY NO SHOW</t>
  </si>
  <si>
    <t>13:15, 7:15</t>
  </si>
  <si>
    <t>葵青 - Unar!</t>
  </si>
  <si>
    <t>BYE</t>
  </si>
  <si>
    <t>喂啊 NO SHOW</t>
  </si>
  <si>
    <t>12:15, 13:15</t>
  </si>
  <si>
    <t>15:4, 15:4</t>
  </si>
  <si>
    <t>G.M NO SHOW</t>
  </si>
  <si>
    <t xml:space="preserve"> BVA-MaLongJai NO SHOW</t>
  </si>
  <si>
    <t>16:14, 16:14</t>
  </si>
  <si>
    <t>Ying Fung</t>
  </si>
  <si>
    <t>15:3, 15:9</t>
  </si>
  <si>
    <t>15:1, 15:6</t>
  </si>
  <si>
    <t>16:14, 8:15, 11:15</t>
  </si>
  <si>
    <t>15:3, 15:0</t>
  </si>
  <si>
    <t>4:15, 9:15</t>
  </si>
  <si>
    <t>15:4, 15:6</t>
  </si>
  <si>
    <t>8:15, 10:15</t>
  </si>
  <si>
    <t>10:15, 15:11, 8:15</t>
  </si>
  <si>
    <t>15:4, 15:9</t>
  </si>
  <si>
    <t>QT</t>
  </si>
  <si>
    <t>6pts</t>
  </si>
  <si>
    <t>NO SHOWS/Withdraw</t>
  </si>
  <si>
    <t>0 pts</t>
  </si>
  <si>
    <t>21:13, 21:9</t>
  </si>
  <si>
    <t>16:21, 14:21</t>
  </si>
  <si>
    <t>ALPS 大埔</t>
  </si>
  <si>
    <t>21:14, 21:14</t>
  </si>
  <si>
    <t>14:21, 21:18, 15:6</t>
  </si>
  <si>
    <t>小矮人</t>
  </si>
  <si>
    <t>21:7, 21:6</t>
  </si>
  <si>
    <t>21:11, 21:15</t>
  </si>
  <si>
    <t>躨跜踞伏</t>
  </si>
  <si>
    <t>21:13, 21:18</t>
  </si>
  <si>
    <t>21:11, 21:13</t>
  </si>
  <si>
    <t>21:10, 21:12</t>
  </si>
  <si>
    <t>21:9, 21:17</t>
  </si>
  <si>
    <t>13:21, 21:13, 15:5</t>
  </si>
  <si>
    <t>YS923 Withdraw</t>
  </si>
  <si>
    <t>10:15, 13:13</t>
  </si>
  <si>
    <t>SMOKE SALMON Withdraw</t>
  </si>
  <si>
    <t>加落去 NO SHOW</t>
  </si>
  <si>
    <t>6:15, 12:15</t>
  </si>
  <si>
    <t>15:13, 15:10</t>
  </si>
  <si>
    <t>27:25, 21:16</t>
  </si>
  <si>
    <t>17:21, 21:7, 15:8</t>
  </si>
  <si>
    <t>21:9, 21:8</t>
  </si>
  <si>
    <t>21:19, 21:14</t>
  </si>
  <si>
    <t>21:15, 21:23, 15:8</t>
  </si>
  <si>
    <t>21:16, 21:8</t>
  </si>
  <si>
    <t>21:10, 21:18</t>
  </si>
  <si>
    <t>21:17, 21:13</t>
  </si>
  <si>
    <t>6 pts</t>
  </si>
  <si>
    <t>NO SHOW</t>
  </si>
  <si>
    <t>鄭㬢琳</t>
  </si>
  <si>
    <t>21:10, 15:21, 10:15</t>
  </si>
  <si>
    <t>17:21, 14:21</t>
  </si>
  <si>
    <t>21:14, 21:16</t>
  </si>
  <si>
    <t>18:21, 13:21</t>
  </si>
  <si>
    <t>ALPS-Red Ice</t>
  </si>
  <si>
    <t>沒有賽事</t>
  </si>
  <si>
    <t>21:17, 21:10</t>
  </si>
  <si>
    <t>21:12, 21:14</t>
  </si>
  <si>
    <t>21:17, 21:18</t>
  </si>
  <si>
    <t>灝龍</t>
  </si>
  <si>
    <t>老仁</t>
  </si>
  <si>
    <t>無聊咪打吓波</t>
  </si>
  <si>
    <t>RB Withdraw</t>
  </si>
  <si>
    <t>21:13, 17:21, 15:13</t>
  </si>
  <si>
    <t>21:16, 21:13</t>
  </si>
  <si>
    <t>Alps - 互相傷害</t>
  </si>
  <si>
    <t>21:12, 21:20</t>
  </si>
  <si>
    <t>SFAC-YH NO SHOW</t>
  </si>
  <si>
    <t>13:21, 21:13, 11:15</t>
  </si>
  <si>
    <t>隨心96ers</t>
  </si>
  <si>
    <t>消防</t>
  </si>
  <si>
    <t>21:16, 17:21, 15:9</t>
  </si>
  <si>
    <t>北極熊</t>
  </si>
  <si>
    <t>15:21, 21:19, 15:9</t>
  </si>
  <si>
    <t>都唔知打唔打到？</t>
  </si>
  <si>
    <t>WBE1</t>
  </si>
  <si>
    <t>WBF1</t>
  </si>
  <si>
    <t>WBH1</t>
  </si>
  <si>
    <t>WBF3</t>
  </si>
  <si>
    <t>WBF4</t>
  </si>
  <si>
    <t>WBH3</t>
  </si>
  <si>
    <t>WBH4</t>
  </si>
  <si>
    <t>WBE6</t>
  </si>
  <si>
    <t>WBE5</t>
  </si>
  <si>
    <t>WBF6</t>
  </si>
  <si>
    <t>WBF5</t>
  </si>
  <si>
    <t>WBH6</t>
  </si>
  <si>
    <t>WBH5</t>
  </si>
  <si>
    <r>
      <t xml:space="preserve">2023/04/15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</si>
  <si>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2023/04/22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</si>
  <si>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2023/04/29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</si>
  <si>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2023/04/16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</si>
  <si>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2023/04/23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</si>
  <si>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2023/04/30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</si>
  <si>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t>MB1</t>
  </si>
  <si>
    <t>WB1</t>
  </si>
  <si>
    <t>Infinity - 家姐啊妹 Withdraw</t>
  </si>
  <si>
    <t>Infinity - 家姐啊妹</t>
  </si>
  <si>
    <t>ALPS-WC Withdraw</t>
  </si>
  <si>
    <t>21:14, 21:18</t>
  </si>
  <si>
    <t>21:4, 21:6</t>
  </si>
  <si>
    <t>21:5, 21:8</t>
  </si>
  <si>
    <t>21:12, 22:24, 16:14</t>
  </si>
  <si>
    <t>撈碧鵰</t>
  </si>
  <si>
    <t>喺唔喺度</t>
  </si>
  <si>
    <t>士魔迪</t>
  </si>
  <si>
    <t>21:6, 21:16</t>
  </si>
  <si>
    <t>19:21, 14:21</t>
  </si>
  <si>
    <t>泰國狼人殺 NO SHOW</t>
  </si>
  <si>
    <t>LM NO SHOW</t>
  </si>
  <si>
    <t>21:19, 18:21, 15:9</t>
  </si>
  <si>
    <t>21:13, 16:21, 12:15</t>
  </si>
  <si>
    <t>我害你定你害我</t>
  </si>
  <si>
    <t>我害你定你害我 Withdraw</t>
  </si>
  <si>
    <t>23:25, 13:21</t>
  </si>
  <si>
    <t>18:21, 15:21</t>
  </si>
  <si>
    <t>21:10, 21:9</t>
  </si>
  <si>
    <t>21:15, 18:21, 15:8</t>
  </si>
  <si>
    <t>21:16, 21:16</t>
  </si>
  <si>
    <t>21:16, 21:14</t>
  </si>
  <si>
    <t>17:21, 13:21</t>
  </si>
  <si>
    <t>18:21, 21:15, 9:15</t>
  </si>
  <si>
    <t>ABMM NO SHOW</t>
  </si>
  <si>
    <t>槑 NO SHOW</t>
  </si>
  <si>
    <t>葵青-啫喱冰冰</t>
  </si>
  <si>
    <t>養身</t>
  </si>
  <si>
    <t>古里唔島</t>
  </si>
  <si>
    <t>任篤二麥</t>
  </si>
  <si>
    <t>槑</t>
  </si>
  <si>
    <t>Puipui NO SHOW</t>
  </si>
  <si>
    <t>朱古力甜筒 NO SHOW</t>
  </si>
  <si>
    <t>Too  Tall To Handle NO SHOW</t>
  </si>
  <si>
    <t>11:21, 16:21</t>
  </si>
  <si>
    <t>砌積木</t>
  </si>
  <si>
    <t>朱古力甜筒</t>
  </si>
  <si>
    <t>冰祈琳</t>
  </si>
  <si>
    <t>詩兒</t>
  </si>
  <si>
    <t>劉卓然</t>
  </si>
  <si>
    <t>21:14, 21:19</t>
  </si>
  <si>
    <t>16:21, 21:16, 12:15</t>
  </si>
  <si>
    <t>13:21, 21:23</t>
  </si>
  <si>
    <t>23:21, 21:15</t>
  </si>
  <si>
    <t>9:21, 19:21</t>
  </si>
  <si>
    <t>13:21, 21:19, 16:14</t>
  </si>
  <si>
    <t>SPK NO SHOW</t>
  </si>
  <si>
    <t>Infinity - Ivan &amp; Pak NO SHOW</t>
  </si>
  <si>
    <t>23:21, 23:21</t>
  </si>
  <si>
    <t>21:19, 21:17</t>
  </si>
  <si>
    <t>DBS NO SHOW</t>
  </si>
  <si>
    <t>15:21, 20:22</t>
  </si>
  <si>
    <t>14:21, 19:21</t>
  </si>
  <si>
    <r>
      <t>ALPS-</t>
    </r>
    <r>
      <rPr>
        <sz val="12"/>
        <rFont val="微軟正黑體"/>
        <family val="2"/>
      </rPr>
      <t>仁濟</t>
    </r>
  </si>
  <si>
    <r>
      <t xml:space="preserve">ALPS </t>
    </r>
    <r>
      <rPr>
        <sz val="12"/>
        <rFont val="微軟正黑體"/>
        <family val="2"/>
      </rPr>
      <t>大埔</t>
    </r>
  </si>
  <si>
    <r>
      <rPr>
        <sz val="12"/>
        <rFont val="微軟正黑體"/>
        <family val="2"/>
      </rPr>
      <t>小矮人</t>
    </r>
  </si>
  <si>
    <r>
      <rPr>
        <sz val="12"/>
        <color indexed="8"/>
        <rFont val="微軟正黑體"/>
        <family val="2"/>
      </rPr>
      <t>男子甲組：</t>
    </r>
  </si>
  <si>
    <r>
      <t xml:space="preserve">i. </t>
    </r>
    <r>
      <rPr>
        <sz val="12"/>
        <color indexed="8"/>
        <rFont val="微軟正黑體"/>
        <family val="2"/>
      </rPr>
      <t>以種子分（</t>
    </r>
    <r>
      <rPr>
        <sz val="12"/>
        <color indexed="8"/>
        <rFont val="Calibri"/>
        <family val="2"/>
      </rPr>
      <t>SEEDING POINT</t>
    </r>
    <r>
      <rPr>
        <sz val="12"/>
        <color indexed="8"/>
        <rFont val="微軟正黑體"/>
        <family val="2"/>
      </rPr>
      <t>）排列種子隊。</t>
    </r>
  </si>
  <si>
    <r>
      <t xml:space="preserve">ii. </t>
    </r>
    <r>
      <rPr>
        <sz val="12"/>
        <color indexed="8"/>
        <rFont val="微軟正黑體"/>
        <family val="2"/>
      </rPr>
      <t>第</t>
    </r>
    <r>
      <rPr>
        <sz val="12"/>
        <color indexed="8"/>
        <rFont val="Calibri"/>
        <family val="2"/>
      </rPr>
      <t>1</t>
    </r>
    <r>
      <rPr>
        <sz val="12"/>
        <color indexed="8"/>
        <rFont val="微軟正黑體"/>
        <family val="2"/>
      </rPr>
      <t>至第</t>
    </r>
    <r>
      <rPr>
        <sz val="12"/>
        <color indexed="8"/>
        <rFont val="Calibri"/>
        <family val="2"/>
      </rPr>
      <t>8</t>
    </r>
    <r>
      <rPr>
        <sz val="12"/>
        <color indexed="8"/>
        <rFont val="微軟正黑體"/>
        <family val="2"/>
      </rPr>
      <t>種子依次編入</t>
    </r>
    <r>
      <rPr>
        <sz val="12"/>
        <color indexed="8"/>
        <rFont val="Calibri"/>
        <family val="2"/>
      </rPr>
      <t>A,B</t>
    </r>
    <r>
      <rPr>
        <sz val="12"/>
        <color indexed="8"/>
        <rFont val="微軟正黑體"/>
        <family val="2"/>
      </rPr>
      <t>組。</t>
    </r>
  </si>
  <si>
    <r>
      <t>iii</t>
    </r>
    <r>
      <rPr>
        <sz val="12"/>
        <color indexed="8"/>
        <rFont val="微軟正黑體"/>
        <family val="2"/>
      </rPr>
      <t>、</t>
    </r>
    <r>
      <rPr>
        <sz val="12"/>
        <color indexed="8"/>
        <rFont val="Calibri"/>
        <family val="2"/>
      </rPr>
      <t xml:space="preserve">                </t>
    </r>
    <r>
      <rPr>
        <sz val="12"/>
        <color indexed="8"/>
        <rFont val="微軟正黑體"/>
        <family val="2"/>
      </rPr>
      <t>其餘隊伍如下抽簽分配於各組內。</t>
    </r>
  </si>
  <si>
    <r>
      <t xml:space="preserve">Draw 1 </t>
    </r>
    <r>
      <rPr>
        <sz val="12"/>
        <color indexed="8"/>
        <rFont val="微軟正黑體"/>
        <family val="2"/>
      </rPr>
      <t>＝</t>
    </r>
    <r>
      <rPr>
        <sz val="12"/>
        <color indexed="8"/>
        <rFont val="Calibri"/>
        <family val="2"/>
      </rPr>
      <t xml:space="preserve"> SEED#9 – SEED#12</t>
    </r>
  </si>
  <si>
    <r>
      <t xml:space="preserve">Draw 2 </t>
    </r>
    <r>
      <rPr>
        <sz val="12"/>
        <color indexed="8"/>
        <rFont val="微軟正黑體"/>
        <family val="2"/>
      </rPr>
      <t>＝</t>
    </r>
    <r>
      <rPr>
        <sz val="12"/>
        <color indexed="8"/>
        <rFont val="Calibri"/>
        <family val="2"/>
      </rPr>
      <t xml:space="preserve"> SEED#13 – SEED#16</t>
    </r>
  </si>
  <si>
    <r>
      <t xml:space="preserve">Draw 3 </t>
    </r>
    <r>
      <rPr>
        <sz val="12"/>
        <color indexed="8"/>
        <rFont val="微軟正黑體"/>
        <family val="2"/>
      </rPr>
      <t>＝</t>
    </r>
    <r>
      <rPr>
        <sz val="12"/>
        <color indexed="8"/>
        <rFont val="Calibri"/>
        <family val="2"/>
      </rPr>
      <t xml:space="preserve"> SEED#17 – SEED#24</t>
    </r>
  </si>
  <si>
    <r>
      <t xml:space="preserve">Draw 4 </t>
    </r>
    <r>
      <rPr>
        <sz val="12"/>
        <color indexed="8"/>
        <rFont val="微軟正黑體"/>
        <family val="2"/>
      </rPr>
      <t>＝</t>
    </r>
    <r>
      <rPr>
        <sz val="12"/>
        <color indexed="8"/>
        <rFont val="Calibri"/>
        <family val="2"/>
      </rPr>
      <t xml:space="preserve"> SEED#25 – SEED#32 </t>
    </r>
  </si>
  <si>
    <r>
      <t>             </t>
    </r>
    <r>
      <rPr>
        <sz val="12"/>
        <color indexed="8"/>
        <rFont val="微軟正黑體"/>
        <family val="2"/>
      </rPr>
      <t>小組單循環比賽中得分由高至低依次排名次。小組首次名晉身準決賽。</t>
    </r>
  </si>
  <si>
    <r>
      <rPr>
        <sz val="12"/>
        <color indexed="8"/>
        <rFont val="微軟正黑體"/>
        <family val="2"/>
      </rPr>
      <t>第三名為名次</t>
    </r>
    <r>
      <rPr>
        <sz val="12"/>
        <color indexed="8"/>
        <rFont val="Calibri"/>
        <family val="2"/>
      </rPr>
      <t>5</t>
    </r>
    <r>
      <rPr>
        <sz val="12"/>
        <color indexed="8"/>
        <rFont val="微軟正黑體"/>
        <family val="2"/>
      </rPr>
      <t>得</t>
    </r>
    <r>
      <rPr>
        <sz val="12"/>
        <color indexed="8"/>
        <rFont val="Calibri"/>
        <family val="2"/>
      </rPr>
      <t>96</t>
    </r>
    <r>
      <rPr>
        <sz val="12"/>
        <color indexed="8"/>
        <rFont val="微軟正黑體"/>
        <family val="2"/>
      </rPr>
      <t>種子分；第四名為名次</t>
    </r>
    <r>
      <rPr>
        <sz val="12"/>
        <color indexed="8"/>
        <rFont val="Calibri"/>
        <family val="2"/>
      </rPr>
      <t>7</t>
    </r>
    <r>
      <rPr>
        <sz val="12"/>
        <color indexed="8"/>
        <rFont val="微軟正黑體"/>
        <family val="2"/>
      </rPr>
      <t>得</t>
    </r>
    <r>
      <rPr>
        <sz val="12"/>
        <color indexed="8"/>
        <rFont val="Calibri"/>
        <family val="2"/>
      </rPr>
      <t>84</t>
    </r>
    <r>
      <rPr>
        <sz val="12"/>
        <color indexed="8"/>
        <rFont val="微軟正黑體"/>
        <family val="2"/>
      </rPr>
      <t>種子分。</t>
    </r>
  </si>
  <si>
    <r>
      <rPr>
        <sz val="12"/>
        <color indexed="8"/>
        <rFont val="微軟正黑體"/>
        <family val="2"/>
      </rPr>
      <t>小組首次名交叉對賽，勝方進行冠軍賽，負方進行季軍賽；</t>
    </r>
  </si>
  <si>
    <t>F2</t>
  </si>
  <si>
    <t>C2</t>
  </si>
  <si>
    <t>D2</t>
  </si>
  <si>
    <t>A2</t>
  </si>
  <si>
    <t>G2</t>
  </si>
  <si>
    <t>E2</t>
  </si>
  <si>
    <t>B2</t>
  </si>
  <si>
    <t>H2</t>
  </si>
  <si>
    <t>21:12, 21:7</t>
  </si>
  <si>
    <r>
      <rPr>
        <sz val="12"/>
        <rFont val="微軟正黑體"/>
        <family val="2"/>
      </rPr>
      <t>隨心</t>
    </r>
    <r>
      <rPr>
        <sz val="12"/>
        <rFont val="Calibri"/>
        <family val="2"/>
      </rPr>
      <t>96ers NO SHOW</t>
    </r>
  </si>
  <si>
    <r>
      <rPr>
        <sz val="12"/>
        <rFont val="微軟正黑體"/>
        <family val="2"/>
      </rPr>
      <t>都唔知打唔打到？</t>
    </r>
    <r>
      <rPr>
        <sz val="12"/>
        <rFont val="Calibri"/>
        <family val="2"/>
      </rPr>
      <t xml:space="preserve"> NO SHOW</t>
    </r>
  </si>
  <si>
    <t>Spicy Lychee NO SHOW</t>
  </si>
  <si>
    <t>RB Withdraw</t>
  </si>
  <si>
    <t>KUTINLOK Withdraw</t>
  </si>
  <si>
    <r>
      <rPr>
        <sz val="12"/>
        <rFont val="微軟正黑體"/>
        <family val="2"/>
      </rPr>
      <t>北極熊</t>
    </r>
    <r>
      <rPr>
        <sz val="12"/>
        <rFont val="Calibri"/>
        <family val="2"/>
      </rPr>
      <t xml:space="preserve">  Withdraw</t>
    </r>
  </si>
  <si>
    <t>21:17, 21:17</t>
  </si>
  <si>
    <r>
      <rPr>
        <sz val="12"/>
        <rFont val="微軟正黑體"/>
        <family val="2"/>
      </rPr>
      <t>隨心</t>
    </r>
    <r>
      <rPr>
        <sz val="12"/>
        <rFont val="Calibri"/>
        <family val="2"/>
      </rPr>
      <t>96ers</t>
    </r>
    <r>
      <rPr>
        <sz val="12"/>
        <rFont val="Calibri"/>
        <family val="2"/>
      </rPr>
      <t xml:space="preserve"> Withdraw</t>
    </r>
  </si>
  <si>
    <t>SFAC-YH</t>
  </si>
  <si>
    <t>泰國狼人殺</t>
  </si>
  <si>
    <r>
      <t xml:space="preserve">i. </t>
    </r>
    <r>
      <rPr>
        <sz val="12"/>
        <color indexed="8"/>
        <rFont val="微軟正黑體"/>
        <family val="2"/>
      </rPr>
      <t>以種子分（</t>
    </r>
    <r>
      <rPr>
        <sz val="12"/>
        <color indexed="8"/>
        <rFont val="Calibri"/>
        <family val="2"/>
      </rPr>
      <t>SEEDING POINT</t>
    </r>
    <r>
      <rPr>
        <sz val="12"/>
        <color indexed="8"/>
        <rFont val="微軟正黑體"/>
        <family val="2"/>
      </rPr>
      <t>）排列種子隊。</t>
    </r>
  </si>
  <si>
    <r>
      <t xml:space="preserve">ii. </t>
    </r>
    <r>
      <rPr>
        <sz val="12"/>
        <color indexed="8"/>
        <rFont val="微軟正黑體"/>
        <family val="2"/>
      </rPr>
      <t>第</t>
    </r>
    <r>
      <rPr>
        <sz val="12"/>
        <color indexed="8"/>
        <rFont val="Calibri"/>
        <family val="2"/>
      </rPr>
      <t>1</t>
    </r>
    <r>
      <rPr>
        <sz val="12"/>
        <color indexed="8"/>
        <rFont val="微軟正黑體"/>
        <family val="2"/>
      </rPr>
      <t>至第</t>
    </r>
    <r>
      <rPr>
        <sz val="12"/>
        <color indexed="8"/>
        <rFont val="Calibri"/>
        <family val="2"/>
      </rPr>
      <t>8</t>
    </r>
    <r>
      <rPr>
        <sz val="12"/>
        <color indexed="8"/>
        <rFont val="微軟正黑體"/>
        <family val="2"/>
      </rPr>
      <t>種子依次編入</t>
    </r>
    <r>
      <rPr>
        <sz val="12"/>
        <color indexed="8"/>
        <rFont val="Calibri"/>
        <family val="2"/>
      </rPr>
      <t>A,B</t>
    </r>
    <r>
      <rPr>
        <sz val="12"/>
        <color indexed="8"/>
        <rFont val="微軟正黑體"/>
        <family val="2"/>
      </rPr>
      <t>組。</t>
    </r>
  </si>
  <si>
    <r>
      <rPr>
        <sz val="12"/>
        <color indexed="8"/>
        <rFont val="微軟正黑體"/>
        <family val="2"/>
      </rPr>
      <t>第三名為名次</t>
    </r>
    <r>
      <rPr>
        <sz val="12"/>
        <color indexed="8"/>
        <rFont val="Calibri"/>
        <family val="2"/>
      </rPr>
      <t>5</t>
    </r>
    <r>
      <rPr>
        <sz val="12"/>
        <color indexed="8"/>
        <rFont val="微軟正黑體"/>
        <family val="2"/>
      </rPr>
      <t>得</t>
    </r>
    <r>
      <rPr>
        <sz val="12"/>
        <color indexed="8"/>
        <rFont val="Calibri"/>
        <family val="2"/>
      </rPr>
      <t>96</t>
    </r>
    <r>
      <rPr>
        <sz val="12"/>
        <color indexed="8"/>
        <rFont val="微軟正黑體"/>
        <family val="2"/>
      </rPr>
      <t>種子分；第四名為名次</t>
    </r>
    <r>
      <rPr>
        <sz val="12"/>
        <color indexed="8"/>
        <rFont val="Calibri"/>
        <family val="2"/>
      </rPr>
      <t>7</t>
    </r>
    <r>
      <rPr>
        <sz val="12"/>
        <color indexed="8"/>
        <rFont val="微軟正黑體"/>
        <family val="2"/>
      </rPr>
      <t>得</t>
    </r>
    <r>
      <rPr>
        <sz val="12"/>
        <color indexed="8"/>
        <rFont val="Calibri"/>
        <family val="2"/>
      </rPr>
      <t>84</t>
    </r>
    <r>
      <rPr>
        <sz val="12"/>
        <color indexed="8"/>
        <rFont val="微軟正黑體"/>
        <family val="2"/>
      </rPr>
      <t>種子分。</t>
    </r>
  </si>
  <si>
    <r>
      <rPr>
        <sz val="12"/>
        <color indexed="8"/>
        <rFont val="微軟正黑體"/>
        <family val="2"/>
      </rPr>
      <t>小組首次名交叉對賽，勝方進行冠軍賽，負方進行季軍賽；</t>
    </r>
  </si>
  <si>
    <r>
      <rPr>
        <b/>
        <sz val="18"/>
        <rFont val="微軟正黑體"/>
        <family val="2"/>
      </rPr>
      <t>賽程表</t>
    </r>
    <r>
      <rPr>
        <b/>
        <sz val="18"/>
        <rFont val="Calibri"/>
        <family val="2"/>
      </rPr>
      <t xml:space="preserve"> (</t>
    </r>
    <r>
      <rPr>
        <b/>
        <sz val="18"/>
        <rFont val="微軟正黑體"/>
        <family val="2"/>
      </rPr>
      <t>女子甲組</t>
    </r>
    <r>
      <rPr>
        <b/>
        <sz val="18"/>
        <rFont val="Calibri"/>
        <family val="2"/>
      </rPr>
      <t>)</t>
    </r>
  </si>
  <si>
    <r>
      <rPr>
        <sz val="12"/>
        <rFont val="微軟正黑體"/>
        <family val="2"/>
      </rPr>
      <t>躨跜踞伏</t>
    </r>
  </si>
  <si>
    <r>
      <rPr>
        <sz val="12"/>
        <rFont val="微軟正黑體"/>
        <family val="2"/>
      </rPr>
      <t>養生</t>
    </r>
    <r>
      <rPr>
        <sz val="12"/>
        <rFont val="Calibri"/>
        <family val="2"/>
      </rPr>
      <t>EE</t>
    </r>
  </si>
  <si>
    <r>
      <rPr>
        <sz val="12"/>
        <rFont val="微軟正黑體"/>
        <family val="2"/>
      </rPr>
      <t>養生</t>
    </r>
    <r>
      <rPr>
        <sz val="12"/>
        <rFont val="Calibri"/>
        <family val="2"/>
      </rPr>
      <t>EE</t>
    </r>
  </si>
  <si>
    <t>170 NO SHOW</t>
  </si>
  <si>
    <t>Inside Out NO SHOW</t>
  </si>
  <si>
    <r>
      <rPr>
        <sz val="12"/>
        <rFont val="微軟正黑體"/>
        <family val="2"/>
      </rPr>
      <t>任篤二麥</t>
    </r>
    <r>
      <rPr>
        <sz val="12"/>
        <rFont val="Calibri"/>
        <family val="2"/>
      </rPr>
      <t xml:space="preserve"> NO SHOW</t>
    </r>
  </si>
  <si>
    <t>Ma Ling Shu NO SHOW</t>
  </si>
  <si>
    <r>
      <rPr>
        <sz val="12"/>
        <rFont val="微軟正黑體"/>
        <family val="2"/>
      </rPr>
      <t>養生</t>
    </r>
    <r>
      <rPr>
        <sz val="12"/>
        <rFont val="Calibri"/>
        <family val="2"/>
      </rPr>
      <t>EE NO SHOW</t>
    </r>
  </si>
  <si>
    <t>21:18, 21:16</t>
  </si>
  <si>
    <t>21:16, 21:18</t>
  </si>
  <si>
    <r>
      <rPr>
        <sz val="12"/>
        <rFont val="微軟正黑體"/>
        <family val="2"/>
      </rPr>
      <t>養身</t>
    </r>
    <r>
      <rPr>
        <sz val="12"/>
        <rFont val="Calibri"/>
        <family val="2"/>
      </rPr>
      <t xml:space="preserve"> NO SHOW</t>
    </r>
  </si>
  <si>
    <t>SURVIVOR NO SHOW</t>
  </si>
  <si>
    <t>21:10, 22:20</t>
  </si>
  <si>
    <t>J&amp;M NO SHOW</t>
  </si>
  <si>
    <t>-</t>
  </si>
  <si>
    <t>/</t>
  </si>
  <si>
    <t>Both team NO SHOW</t>
  </si>
  <si>
    <t>Too Tall To Handle NO SHOW</t>
  </si>
  <si>
    <t>14:21, 9:21</t>
  </si>
  <si>
    <t>21:19, 22:20</t>
  </si>
  <si>
    <r>
      <rPr>
        <b/>
        <sz val="18"/>
        <rFont val="微軟正黑體"/>
        <family val="2"/>
      </rPr>
      <t>賽程表</t>
    </r>
    <r>
      <rPr>
        <b/>
        <sz val="18"/>
        <rFont val="Calibri"/>
        <family val="2"/>
      </rPr>
      <t xml:space="preserve"> (</t>
    </r>
    <r>
      <rPr>
        <b/>
        <sz val="18"/>
        <rFont val="微軟正黑體"/>
        <family val="2"/>
      </rPr>
      <t>男子甲組</t>
    </r>
    <r>
      <rPr>
        <b/>
        <sz val="18"/>
        <rFont val="Calibri"/>
        <family val="2"/>
      </rPr>
      <t>)</t>
    </r>
  </si>
  <si>
    <t xml:space="preserve">Beach volleyball official rules from FIVB will be adopted throughout the game. </t>
  </si>
  <si>
    <t>21:16, 21:13</t>
  </si>
  <si>
    <t>22:20, 21:15</t>
  </si>
  <si>
    <t>19:21, 21:19, 16:18</t>
  </si>
  <si>
    <t>17:21, 21:18, 15:5</t>
  </si>
  <si>
    <t>21:17, 21:13</t>
  </si>
  <si>
    <t>21:9, 21:12</t>
  </si>
  <si>
    <t>24:22, 21:15</t>
  </si>
  <si>
    <t>24:22, 21:17</t>
  </si>
  <si>
    <t>21:14, 15:21, 15:13</t>
  </si>
  <si>
    <t>Infinity - OHANA NO SHOW</t>
  </si>
  <si>
    <t>21:17, 21:7</t>
  </si>
  <si>
    <r>
      <rPr>
        <b/>
        <sz val="11"/>
        <rFont val="微軟正黑體"/>
        <family val="2"/>
      </rPr>
      <t>北極熊</t>
    </r>
    <r>
      <rPr>
        <b/>
        <sz val="11"/>
        <rFont val="Calibri"/>
        <family val="2"/>
      </rPr>
      <t xml:space="preserve"> NO SHOW</t>
    </r>
  </si>
  <si>
    <t>21:17, 10:21, 5:15</t>
  </si>
  <si>
    <t>13:21, 19:21</t>
  </si>
  <si>
    <t>11:21, 17:21</t>
  </si>
  <si>
    <t>DBS NO SHOW</t>
  </si>
  <si>
    <t>KUTINLOK NO SHOW</t>
  </si>
  <si>
    <t>2:21, 21:19, 5:15</t>
  </si>
  <si>
    <r>
      <rPr>
        <b/>
        <sz val="11"/>
        <rFont val="微軟正黑體"/>
        <family val="2"/>
      </rPr>
      <t>葵青</t>
    </r>
    <r>
      <rPr>
        <b/>
        <sz val="11"/>
        <rFont val="Calibri"/>
        <family val="2"/>
      </rPr>
      <t>-</t>
    </r>
    <r>
      <rPr>
        <b/>
        <sz val="11"/>
        <rFont val="微軟正黑體"/>
        <family val="2"/>
      </rPr>
      <t>啫喱冰冰</t>
    </r>
    <r>
      <rPr>
        <b/>
        <sz val="11"/>
        <rFont val="Calibri"/>
        <family val="2"/>
      </rPr>
      <t xml:space="preserve"> NO SHOW</t>
    </r>
  </si>
  <si>
    <t>21:17, 19:21, 15:3</t>
  </si>
  <si>
    <t>-</t>
  </si>
  <si>
    <t>Both Team NO SHOW</t>
  </si>
  <si>
    <t>21:12, 21:17</t>
  </si>
  <si>
    <t>QUIT NO SHOW</t>
  </si>
  <si>
    <t>170 NO SHOW</t>
  </si>
  <si>
    <r>
      <t xml:space="preserve">i. </t>
    </r>
    <r>
      <rPr>
        <sz val="12"/>
        <color indexed="8"/>
        <rFont val="微軟正黑體"/>
        <family val="2"/>
      </rPr>
      <t>以種子分（</t>
    </r>
    <r>
      <rPr>
        <sz val="12"/>
        <color indexed="8"/>
        <rFont val="Calibri"/>
        <family val="2"/>
      </rPr>
      <t>SEEDING POINT</t>
    </r>
    <r>
      <rPr>
        <sz val="12"/>
        <color indexed="8"/>
        <rFont val="微軟正黑體"/>
        <family val="2"/>
      </rPr>
      <t>）排列種子隊。</t>
    </r>
  </si>
  <si>
    <r>
      <t>16</t>
    </r>
    <r>
      <rPr>
        <sz val="12"/>
        <color indexed="8"/>
        <rFont val="微軟正黑體"/>
        <family val="2"/>
      </rPr>
      <t>隊進行淘汰賽，賽出</t>
    </r>
    <r>
      <rPr>
        <sz val="12"/>
        <color indexed="8"/>
        <rFont val="Calibri"/>
        <family val="2"/>
      </rPr>
      <t>1</t>
    </r>
    <r>
      <rPr>
        <sz val="12"/>
        <color indexed="8"/>
        <rFont val="微軟正黑體"/>
        <family val="2"/>
      </rPr>
      <t>至</t>
    </r>
    <r>
      <rPr>
        <sz val="12"/>
        <color indexed="8"/>
        <rFont val="Calibri"/>
        <family val="2"/>
      </rPr>
      <t>9</t>
    </r>
    <r>
      <rPr>
        <sz val="12"/>
        <color indexed="8"/>
        <rFont val="微軟正黑體"/>
        <family val="2"/>
      </rPr>
      <t>名次。</t>
    </r>
  </si>
  <si>
    <t>Infinity - LAAAAM</t>
  </si>
  <si>
    <t>MTR</t>
  </si>
  <si>
    <t>ALPS - Tsunami sportswear</t>
  </si>
  <si>
    <t>LM</t>
  </si>
  <si>
    <t>18:21, 21:15, 11:15</t>
  </si>
  <si>
    <t>22:20, 8:21, 6:15</t>
  </si>
  <si>
    <t>9:21, 26:24, 15:17</t>
  </si>
  <si>
    <t>21:13, 23:21</t>
  </si>
  <si>
    <t>13:21, 21:16, 15:13</t>
  </si>
  <si>
    <t>23:25, 21:17, 15:17</t>
  </si>
  <si>
    <t>21:14, 21:15</t>
  </si>
  <si>
    <t>21:19, 21:13</t>
  </si>
  <si>
    <t>21:13, 21:10</t>
  </si>
  <si>
    <t>21:14, 21:17</t>
  </si>
  <si>
    <t>21:16, 21:19</t>
  </si>
  <si>
    <t>21:23, 22:24</t>
  </si>
  <si>
    <t>消防</t>
  </si>
  <si>
    <t>darius</t>
  </si>
  <si>
    <t>Infinity - LM</t>
  </si>
  <si>
    <t>SandBros</t>
  </si>
  <si>
    <r>
      <t>ALPS-</t>
    </r>
    <r>
      <rPr>
        <sz val="14"/>
        <rFont val="微軟正黑體"/>
        <family val="2"/>
      </rPr>
      <t>仁濟</t>
    </r>
  </si>
  <si>
    <r>
      <t>ALPS-</t>
    </r>
    <r>
      <rPr>
        <sz val="12"/>
        <rFont val="細明體"/>
        <family val="3"/>
      </rPr>
      <t>仁濟</t>
    </r>
  </si>
  <si>
    <t>ALPS-DDWW</t>
  </si>
  <si>
    <t>ALPS-STORM</t>
  </si>
  <si>
    <t>ALPS-SGB 2.0</t>
  </si>
  <si>
    <t>灝龍</t>
  </si>
  <si>
    <t>KM&amp;WM</t>
  </si>
  <si>
    <t>北極熊</t>
  </si>
  <si>
    <t>老仁</t>
  </si>
  <si>
    <t>DBS</t>
  </si>
  <si>
    <t>士魔迪</t>
  </si>
  <si>
    <t>KUTINLOK</t>
  </si>
  <si>
    <t>Infinity - OHANA</t>
  </si>
  <si>
    <t>21:19, 23:21</t>
  </si>
  <si>
    <t>21:13, 21:14</t>
  </si>
  <si>
    <t>詩兒</t>
  </si>
  <si>
    <t>古里唔島</t>
  </si>
  <si>
    <t>J&amp;M</t>
  </si>
  <si>
    <t>Inside Out</t>
  </si>
  <si>
    <t>DB Rainbow</t>
  </si>
  <si>
    <t>ALPS- CC</t>
  </si>
  <si>
    <r>
      <rPr>
        <sz val="14"/>
        <rFont val="微軟正黑體"/>
        <family val="2"/>
      </rPr>
      <t>葵青</t>
    </r>
    <r>
      <rPr>
        <sz val="14"/>
        <rFont val="Calibri"/>
        <family val="2"/>
      </rPr>
      <t>-</t>
    </r>
    <r>
      <rPr>
        <sz val="14"/>
        <rFont val="微軟正黑體"/>
        <family val="2"/>
      </rPr>
      <t>啫喱冰冰</t>
    </r>
  </si>
  <si>
    <r>
      <rPr>
        <sz val="12"/>
        <rFont val="細明體"/>
        <family val="3"/>
      </rPr>
      <t>葵青</t>
    </r>
    <r>
      <rPr>
        <sz val="12"/>
        <rFont val="Calibri"/>
        <family val="2"/>
      </rPr>
      <t>-</t>
    </r>
    <r>
      <rPr>
        <sz val="12"/>
        <rFont val="細明體"/>
        <family val="3"/>
      </rPr>
      <t>啫喱冰冰</t>
    </r>
  </si>
  <si>
    <t>冰祈琳</t>
  </si>
  <si>
    <t>Yan Ting</t>
  </si>
  <si>
    <t>砌積木</t>
  </si>
  <si>
    <t>QUIT</t>
  </si>
  <si>
    <t>無聊咪打吓波</t>
  </si>
  <si>
    <t>Alps - Eugene</t>
  </si>
  <si>
    <r>
      <rPr>
        <sz val="14"/>
        <rFont val="微軟正黑體"/>
        <family val="2"/>
      </rPr>
      <t>隨心</t>
    </r>
    <r>
      <rPr>
        <sz val="14"/>
        <rFont val="Calibri"/>
        <family val="2"/>
      </rPr>
      <t>96ers</t>
    </r>
  </si>
  <si>
    <r>
      <rPr>
        <sz val="12"/>
        <rFont val="細明體"/>
        <family val="3"/>
      </rPr>
      <t>隨心</t>
    </r>
    <r>
      <rPr>
        <sz val="12"/>
        <rFont val="Calibri"/>
        <family val="2"/>
      </rPr>
      <t>96ers</t>
    </r>
  </si>
  <si>
    <t>Alps-Enjoy</t>
  </si>
  <si>
    <t>撈碧鵰</t>
  </si>
  <si>
    <t>JC</t>
  </si>
  <si>
    <t>Alps-Brazil</t>
  </si>
  <si>
    <t>ALPS-WC</t>
  </si>
  <si>
    <t>Spicy Lychee</t>
  </si>
  <si>
    <t>RB</t>
  </si>
  <si>
    <t>都唔知打唔打到？</t>
  </si>
  <si>
    <t>SPK</t>
  </si>
  <si>
    <t>A&amp;H</t>
  </si>
  <si>
    <t>我害你定你害我</t>
  </si>
  <si>
    <t>\</t>
  </si>
  <si>
    <t>腳踏七色彩雲</t>
  </si>
  <si>
    <t>朱古力甜筒</t>
  </si>
  <si>
    <t>鐵腳</t>
  </si>
  <si>
    <t>槑</t>
  </si>
  <si>
    <t>Infinity-HAKUNA MATATA</t>
  </si>
  <si>
    <t>任篤二麥</t>
  </si>
  <si>
    <t>ABMM</t>
  </si>
  <si>
    <t>Puipui</t>
  </si>
  <si>
    <r>
      <t xml:space="preserve">ALPS - </t>
    </r>
    <r>
      <rPr>
        <sz val="14"/>
        <rFont val="微軟正黑體"/>
        <family val="2"/>
      </rPr>
      <t>吳景鴻</t>
    </r>
  </si>
  <si>
    <r>
      <t xml:space="preserve">ALPS - </t>
    </r>
    <r>
      <rPr>
        <sz val="12"/>
        <rFont val="細明體"/>
        <family val="3"/>
      </rPr>
      <t>吳景鴻</t>
    </r>
  </si>
  <si>
    <t>Ma Ling Shu</t>
  </si>
  <si>
    <t>IC</t>
  </si>
  <si>
    <r>
      <rPr>
        <sz val="14"/>
        <rFont val="微軟正黑體"/>
        <family val="2"/>
      </rPr>
      <t>養生</t>
    </r>
    <r>
      <rPr>
        <sz val="14"/>
        <rFont val="Calibri"/>
        <family val="2"/>
      </rPr>
      <t>EE</t>
    </r>
  </si>
  <si>
    <r>
      <rPr>
        <sz val="12"/>
        <rFont val="細明體"/>
        <family val="3"/>
      </rPr>
      <t>養生</t>
    </r>
    <r>
      <rPr>
        <sz val="12"/>
        <rFont val="Calibri"/>
        <family val="2"/>
      </rPr>
      <t>EE</t>
    </r>
  </si>
  <si>
    <t>養身</t>
  </si>
  <si>
    <t>SURVIVOR</t>
  </si>
  <si>
    <t>Too Tall To Handle</t>
  </si>
  <si>
    <t>YSYL</t>
  </si>
  <si>
    <r>
      <rPr>
        <sz val="14"/>
        <rFont val="微軟正黑體"/>
        <family val="2"/>
      </rPr>
      <t>葵青</t>
    </r>
    <r>
      <rPr>
        <sz val="14"/>
        <rFont val="Calibri"/>
        <family val="2"/>
      </rPr>
      <t xml:space="preserve"> - Unar!</t>
    </r>
  </si>
  <si>
    <r>
      <rPr>
        <sz val="12"/>
        <rFont val="細明體"/>
        <family val="3"/>
      </rPr>
      <t>葵青</t>
    </r>
    <r>
      <rPr>
        <sz val="12"/>
        <rFont val="Calibri"/>
        <family val="2"/>
      </rPr>
      <t xml:space="preserve"> - Unar!</t>
    </r>
  </si>
  <si>
    <t>MK</t>
  </si>
  <si>
    <t>Ivdawgz</t>
  </si>
  <si>
    <r>
      <t>MLA</t>
    </r>
    <r>
      <rPr>
        <sz val="14"/>
        <rFont val="微軟正黑體"/>
        <family val="2"/>
      </rPr>
      <t>小隊</t>
    </r>
  </si>
  <si>
    <r>
      <t>MLA</t>
    </r>
    <r>
      <rPr>
        <sz val="12"/>
        <rFont val="細明體"/>
        <family val="3"/>
      </rPr>
      <t>小隊</t>
    </r>
  </si>
  <si>
    <t>CY</t>
  </si>
  <si>
    <t>H&amp;R</t>
  </si>
  <si>
    <t>Spark</t>
  </si>
  <si>
    <t>大鼻涕拌豆</t>
  </si>
  <si>
    <t>墨魚 BiuBiu</t>
  </si>
  <si>
    <t>Infinity - 家姐啊妹</t>
  </si>
  <si>
    <t>唔準攰</t>
  </si>
  <si>
    <t>MLA小隊</t>
  </si>
  <si>
    <t>林灝銘</t>
  </si>
  <si>
    <t>林惠龍</t>
  </si>
  <si>
    <t>古顯庭</t>
  </si>
  <si>
    <t>莊紀來</t>
  </si>
  <si>
    <t>黃英彰</t>
  </si>
  <si>
    <t>林敬淳</t>
  </si>
  <si>
    <t>雲維華</t>
  </si>
  <si>
    <t>饒兆琮</t>
  </si>
  <si>
    <t>李卓曦</t>
  </si>
  <si>
    <t>郭家俊</t>
  </si>
  <si>
    <t>梁浩賢</t>
  </si>
  <si>
    <t>李梓恆</t>
  </si>
  <si>
    <t>林耀宗</t>
  </si>
  <si>
    <t>李健禧</t>
  </si>
  <si>
    <t>柳凱富</t>
  </si>
  <si>
    <t>曾嘉鉦</t>
  </si>
  <si>
    <t>廖家勤</t>
  </si>
  <si>
    <t>李泯其</t>
  </si>
  <si>
    <t>關梓烽</t>
  </si>
  <si>
    <t>胡俊冬</t>
  </si>
  <si>
    <t>張俊泓</t>
  </si>
  <si>
    <t>陳嘉浩</t>
  </si>
  <si>
    <t>何銳德</t>
  </si>
  <si>
    <t>張俊彥</t>
  </si>
  <si>
    <t>陳葆霖</t>
  </si>
  <si>
    <t>羅南杰</t>
  </si>
  <si>
    <t>陳暐晴</t>
  </si>
  <si>
    <t>黃志傑</t>
  </si>
  <si>
    <t>李智豪</t>
  </si>
  <si>
    <t>黃浩堯</t>
  </si>
  <si>
    <t>張智維</t>
  </si>
  <si>
    <t>李建龍</t>
  </si>
  <si>
    <t>譚頌祺</t>
  </si>
  <si>
    <t>趙浩智</t>
  </si>
  <si>
    <t>胡健朗</t>
  </si>
  <si>
    <t>盧家驄</t>
  </si>
  <si>
    <t>林亦熙</t>
  </si>
  <si>
    <t>劉鈺城</t>
  </si>
  <si>
    <t>張家謙</t>
  </si>
  <si>
    <t>黃明賢</t>
  </si>
  <si>
    <t>黃栢熙</t>
  </si>
  <si>
    <t>蔡文昇</t>
  </si>
  <si>
    <t>蔡永輝</t>
  </si>
  <si>
    <t>馬凱琦</t>
  </si>
  <si>
    <t>苗灝暘</t>
  </si>
  <si>
    <t>李雯偉</t>
  </si>
  <si>
    <t>楊嘉灝</t>
  </si>
  <si>
    <t>葉子傲</t>
  </si>
  <si>
    <t>胡銘峯</t>
  </si>
  <si>
    <t>麥子健</t>
  </si>
  <si>
    <t>黃駿安</t>
  </si>
  <si>
    <t>陳信珩</t>
  </si>
  <si>
    <t>朱亦迦</t>
  </si>
  <si>
    <t>梁裕昌</t>
  </si>
  <si>
    <t>葉梓添</t>
  </si>
  <si>
    <t>莫慶峯</t>
  </si>
  <si>
    <t>羅家銘</t>
  </si>
  <si>
    <t>高梓聰</t>
  </si>
  <si>
    <t>李朗賢</t>
  </si>
  <si>
    <t>張梓昭</t>
  </si>
  <si>
    <t>黃兆安</t>
  </si>
  <si>
    <t>佘俊傑</t>
  </si>
</sst>
</file>

<file path=xl/styles.xml><?xml version="1.0" encoding="utf-8"?>
<styleSheet xmlns="http://schemas.openxmlformats.org/spreadsheetml/2006/main">
  <numFmts count="2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d/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13">
    <font>
      <sz val="12"/>
      <name val="新細明體"/>
      <family val="1"/>
    </font>
    <font>
      <sz val="10"/>
      <name val="Arial"/>
      <family val="2"/>
    </font>
    <font>
      <sz val="12"/>
      <name val="????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u val="single"/>
      <sz val="16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sz val="12"/>
      <color indexed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sz val="16"/>
      <color indexed="12"/>
      <name val="Calibri"/>
      <family val="2"/>
    </font>
    <font>
      <sz val="16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sz val="14"/>
      <color indexed="48"/>
      <name val="Calibri"/>
      <family val="2"/>
    </font>
    <font>
      <sz val="14"/>
      <color indexed="12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新細明體"/>
      <family val="1"/>
    </font>
    <font>
      <sz val="12"/>
      <color indexed="8"/>
      <name val="微軟正黑體"/>
      <family val="2"/>
    </font>
    <font>
      <b/>
      <u val="single"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2"/>
      <name val="Microsoft YaHe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2"/>
      <color indexed="12"/>
      <name val="Calibri"/>
      <family val="2"/>
    </font>
    <font>
      <b/>
      <i/>
      <u val="single"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8"/>
      <color indexed="8"/>
      <name val="Calibri"/>
      <family val="2"/>
    </font>
    <font>
      <u val="single"/>
      <sz val="10"/>
      <color indexed="8"/>
      <name val="Calibri"/>
      <family val="2"/>
    </font>
    <font>
      <b/>
      <u val="single"/>
      <sz val="12"/>
      <name val="Calibri"/>
      <family val="2"/>
    </font>
    <font>
      <b/>
      <u val="single"/>
      <sz val="14"/>
      <name val="Calibri"/>
      <family val="2"/>
    </font>
    <font>
      <sz val="14"/>
      <name val="微軟正黑體"/>
      <family val="2"/>
    </font>
    <font>
      <b/>
      <sz val="20"/>
      <name val="微軟正黑體"/>
      <family val="2"/>
    </font>
    <font>
      <sz val="12"/>
      <name val="微軟正黑體"/>
      <family val="2"/>
    </font>
    <font>
      <b/>
      <sz val="11"/>
      <name val="微軟正黑體"/>
      <family val="2"/>
    </font>
    <font>
      <sz val="11"/>
      <name val="微軟正黑體"/>
      <family val="2"/>
    </font>
    <font>
      <sz val="9"/>
      <name val="新細明體"/>
      <family val="1"/>
    </font>
    <font>
      <sz val="16"/>
      <name val="微軟正黑體"/>
      <family val="2"/>
    </font>
    <font>
      <b/>
      <sz val="18"/>
      <name val="微軟正黑體"/>
      <family val="2"/>
    </font>
    <font>
      <sz val="16"/>
      <color indexed="12"/>
      <name val="微軟正黑體"/>
      <family val="2"/>
    </font>
    <font>
      <b/>
      <sz val="14"/>
      <color indexed="12"/>
      <name val="微軟正黑體"/>
      <family val="2"/>
    </font>
    <font>
      <b/>
      <sz val="14"/>
      <name val="微軟正黑體"/>
      <family val="2"/>
    </font>
    <font>
      <b/>
      <sz val="12"/>
      <color indexed="8"/>
      <name val="微軟正黑體"/>
      <family val="2"/>
    </font>
    <font>
      <u val="single"/>
      <sz val="12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2"/>
      <name val="微軟正黑體"/>
      <family val="2"/>
    </font>
    <font>
      <b/>
      <u val="single"/>
      <sz val="14"/>
      <name val="微軟正黑體"/>
      <family val="2"/>
    </font>
    <font>
      <sz val="12"/>
      <name val="細明體"/>
      <family val="3"/>
    </font>
    <font>
      <i/>
      <sz val="12"/>
      <name val="Calibri"/>
      <family val="2"/>
    </font>
    <font>
      <sz val="32"/>
      <name val="Calibri"/>
      <family val="2"/>
    </font>
    <font>
      <sz val="48"/>
      <name val="Calibri"/>
      <family val="2"/>
    </font>
    <font>
      <sz val="36"/>
      <name val="Calibri"/>
      <family val="2"/>
    </font>
    <font>
      <u val="single"/>
      <sz val="12"/>
      <name val="Calibri"/>
      <family val="2"/>
    </font>
    <font>
      <sz val="14"/>
      <name val="細明體"/>
      <family val="3"/>
    </font>
    <font>
      <sz val="12"/>
      <color indexed="8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Calibri"/>
      <family val="2"/>
    </font>
    <font>
      <sz val="12"/>
      <color rgb="FF000000"/>
      <name val="微軟正黑體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7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17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7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0" borderId="1" applyNumberFormat="0" applyFill="0" applyAlignment="0" applyProtection="0"/>
    <xf numFmtId="0" fontId="94" fillId="21" borderId="0" applyNumberFormat="0" applyBorder="0" applyAlignment="0" applyProtection="0"/>
    <xf numFmtId="9" fontId="1" fillId="0" borderId="0" applyFill="0" applyBorder="0" applyAlignment="0" applyProtection="0"/>
    <xf numFmtId="0" fontId="9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6" fillId="0" borderId="3" applyNumberFormat="0" applyFill="0" applyAlignment="0" applyProtection="0"/>
    <xf numFmtId="0" fontId="0" fillId="23" borderId="4" applyNumberFormat="0" applyFon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30" borderId="2" applyNumberFormat="0" applyAlignment="0" applyProtection="0"/>
    <xf numFmtId="0" fontId="105" fillId="22" borderId="8" applyNumberFormat="0" applyAlignment="0" applyProtection="0"/>
    <xf numFmtId="0" fontId="106" fillId="31" borderId="9" applyNumberFormat="0" applyAlignment="0" applyProtection="0"/>
    <xf numFmtId="0" fontId="107" fillId="32" borderId="0" applyNumberFormat="0" applyBorder="0" applyAlignment="0" applyProtection="0"/>
    <xf numFmtId="0" fontId="108" fillId="0" borderId="0" applyNumberFormat="0" applyFill="0" applyBorder="0" applyAlignment="0" applyProtection="0"/>
  </cellStyleXfs>
  <cellXfs count="831">
    <xf numFmtId="0" fontId="0" fillId="0" borderId="0" xfId="0" applyAlignment="1">
      <alignment vertical="center"/>
    </xf>
    <xf numFmtId="0" fontId="5" fillId="0" borderId="0" xfId="39" applyNumberFormat="1" applyFont="1">
      <alignment/>
      <protection/>
    </xf>
    <xf numFmtId="0" fontId="6" fillId="0" borderId="0" xfId="39" applyFont="1">
      <alignment/>
      <protection/>
    </xf>
    <xf numFmtId="0" fontId="7" fillId="0" borderId="0" xfId="39" applyNumberFormat="1" applyFont="1">
      <alignment/>
      <protection/>
    </xf>
    <xf numFmtId="0" fontId="5" fillId="0" borderId="0" xfId="39" applyNumberFormat="1" applyFont="1" applyAlignment="1">
      <alignment horizontal="left"/>
      <protection/>
    </xf>
    <xf numFmtId="0" fontId="5" fillId="0" borderId="0" xfId="39" applyNumberFormat="1" applyFont="1" applyAlignment="1">
      <alignment horizontal="center"/>
      <protection/>
    </xf>
    <xf numFmtId="0" fontId="8" fillId="0" borderId="0" xfId="39" applyFont="1">
      <alignment/>
      <protection/>
    </xf>
    <xf numFmtId="0" fontId="5" fillId="0" borderId="0" xfId="39" applyNumberFormat="1" applyFont="1" applyAlignment="1">
      <alignment horizontal="right"/>
      <protection/>
    </xf>
    <xf numFmtId="0" fontId="5" fillId="0" borderId="0" xfId="0" applyFont="1" applyAlignment="1">
      <alignment vertical="center"/>
    </xf>
    <xf numFmtId="0" fontId="5" fillId="0" borderId="0" xfId="39" applyNumberFormat="1" applyFont="1" applyFill="1">
      <alignment/>
      <protection/>
    </xf>
    <xf numFmtId="0" fontId="9" fillId="0" borderId="0" xfId="39" applyNumberFormat="1" applyFont="1" applyFill="1">
      <alignment/>
      <protection/>
    </xf>
    <xf numFmtId="0" fontId="5" fillId="0" borderId="0" xfId="39" applyNumberFormat="1" applyFont="1" applyBorder="1" applyAlignment="1">
      <alignment horizontal="center"/>
      <protection/>
    </xf>
    <xf numFmtId="0" fontId="10" fillId="0" borderId="0" xfId="39" applyNumberFormat="1" applyFont="1" applyFill="1" applyAlignment="1">
      <alignment horizontal="center"/>
      <protection/>
    </xf>
    <xf numFmtId="0" fontId="5" fillId="0" borderId="10" xfId="39" applyNumberFormat="1" applyFont="1" applyBorder="1" applyAlignment="1">
      <alignment horizontal="center"/>
      <protection/>
    </xf>
    <xf numFmtId="0" fontId="5" fillId="33" borderId="10" xfId="39" applyNumberFormat="1" applyFont="1" applyFill="1" applyBorder="1" applyAlignment="1">
      <alignment horizontal="center"/>
      <protection/>
    </xf>
    <xf numFmtId="0" fontId="5" fillId="0" borderId="11" xfId="39" applyNumberFormat="1" applyFont="1" applyBorder="1" applyAlignment="1">
      <alignment horizontal="center"/>
      <protection/>
    </xf>
    <xf numFmtId="0" fontId="5" fillId="0" borderId="10" xfId="39" applyNumberFormat="1" applyFont="1" applyBorder="1">
      <alignment/>
      <protection/>
    </xf>
    <xf numFmtId="0" fontId="5" fillId="0" borderId="10" xfId="42" applyNumberFormat="1" applyFont="1" applyBorder="1" applyAlignment="1">
      <alignment horizontal="center"/>
      <protection/>
    </xf>
    <xf numFmtId="0" fontId="5" fillId="33" borderId="10" xfId="42" applyNumberFormat="1" applyFont="1" applyFill="1" applyBorder="1" applyAlignment="1">
      <alignment horizontal="center"/>
      <protection/>
    </xf>
    <xf numFmtId="0" fontId="5" fillId="0" borderId="12" xfId="39" applyNumberFormat="1" applyFont="1" applyBorder="1" applyAlignment="1">
      <alignment horizontal="center"/>
      <protection/>
    </xf>
    <xf numFmtId="0" fontId="5" fillId="0" borderId="13" xfId="39" applyNumberFormat="1" applyFont="1" applyBorder="1" applyAlignment="1">
      <alignment horizontal="center"/>
      <protection/>
    </xf>
    <xf numFmtId="0" fontId="5" fillId="0" borderId="0" xfId="39" applyNumberFormat="1" applyFont="1" applyBorder="1" applyAlignment="1">
      <alignment horizontal="right"/>
      <protection/>
    </xf>
    <xf numFmtId="0" fontId="5" fillId="0" borderId="14" xfId="41" applyNumberFormat="1" applyFont="1" applyFill="1" applyBorder="1" applyAlignment="1">
      <alignment horizontal="center"/>
      <protection/>
    </xf>
    <xf numFmtId="0" fontId="5" fillId="34" borderId="15" xfId="41" applyNumberFormat="1" applyFont="1" applyFill="1" applyBorder="1" applyAlignment="1">
      <alignment horizontal="center"/>
      <protection/>
    </xf>
    <xf numFmtId="0" fontId="5" fillId="33" borderId="15" xfId="41" applyNumberFormat="1" applyFont="1" applyFill="1" applyBorder="1" applyAlignment="1">
      <alignment horizontal="center"/>
      <protection/>
    </xf>
    <xf numFmtId="0" fontId="5" fillId="0" borderId="16" xfId="41" applyNumberFormat="1" applyFont="1" applyFill="1" applyBorder="1" applyAlignment="1">
      <alignment horizontal="center"/>
      <protection/>
    </xf>
    <xf numFmtId="0" fontId="5" fillId="0" borderId="17" xfId="39" applyNumberFormat="1" applyFont="1" applyFill="1" applyBorder="1" applyAlignment="1">
      <alignment horizontal="center"/>
      <protection/>
    </xf>
    <xf numFmtId="0" fontId="5" fillId="0" borderId="15" xfId="39" applyNumberFormat="1" applyFont="1" applyFill="1" applyBorder="1" applyAlignment="1">
      <alignment horizontal="center"/>
      <protection/>
    </xf>
    <xf numFmtId="0" fontId="5" fillId="0" borderId="18" xfId="39" applyNumberFormat="1" applyFont="1" applyFill="1" applyBorder="1" applyAlignment="1">
      <alignment horizontal="center"/>
      <protection/>
    </xf>
    <xf numFmtId="0" fontId="5" fillId="0" borderId="19" xfId="39" applyNumberFormat="1" applyFont="1" applyBorder="1" applyAlignment="1">
      <alignment horizontal="center"/>
      <protection/>
    </xf>
    <xf numFmtId="0" fontId="5" fillId="0" borderId="10" xfId="39" applyNumberFormat="1" applyFont="1" applyBorder="1" applyAlignment="1">
      <alignment horizontal="left"/>
      <protection/>
    </xf>
    <xf numFmtId="0" fontId="5" fillId="0" borderId="20" xfId="41" applyNumberFormat="1" applyFont="1" applyFill="1" applyBorder="1" applyAlignment="1">
      <alignment horizontal="center"/>
      <protection/>
    </xf>
    <xf numFmtId="0" fontId="5" fillId="34" borderId="21" xfId="41" applyNumberFormat="1" applyFont="1" applyFill="1" applyBorder="1" applyAlignment="1">
      <alignment horizontal="center"/>
      <protection/>
    </xf>
    <xf numFmtId="0" fontId="5" fillId="33" borderId="21" xfId="41" applyNumberFormat="1" applyFont="1" applyFill="1" applyBorder="1" applyAlignment="1">
      <alignment horizontal="center"/>
      <protection/>
    </xf>
    <xf numFmtId="0" fontId="5" fillId="0" borderId="0" xfId="41" applyNumberFormat="1" applyFont="1" applyFill="1" applyBorder="1" applyAlignment="1">
      <alignment horizontal="center"/>
      <protection/>
    </xf>
    <xf numFmtId="0" fontId="5" fillId="0" borderId="22" xfId="39" applyNumberFormat="1" applyFont="1" applyFill="1" applyBorder="1" applyAlignment="1">
      <alignment horizontal="center"/>
      <protection/>
    </xf>
    <xf numFmtId="0" fontId="5" fillId="0" borderId="21" xfId="39" applyNumberFormat="1" applyFont="1" applyFill="1" applyBorder="1" applyAlignment="1">
      <alignment horizontal="center"/>
      <protection/>
    </xf>
    <xf numFmtId="0" fontId="5" fillId="0" borderId="23" xfId="39" applyNumberFormat="1" applyFont="1" applyFill="1" applyBorder="1" applyAlignment="1">
      <alignment horizontal="center"/>
      <protection/>
    </xf>
    <xf numFmtId="0" fontId="5" fillId="0" borderId="24" xfId="41" applyNumberFormat="1" applyFont="1" applyFill="1" applyBorder="1" applyAlignment="1">
      <alignment horizontal="center"/>
      <protection/>
    </xf>
    <xf numFmtId="0" fontId="5" fillId="34" borderId="25" xfId="41" applyNumberFormat="1" applyFont="1" applyFill="1" applyBorder="1" applyAlignment="1">
      <alignment horizontal="center"/>
      <protection/>
    </xf>
    <xf numFmtId="0" fontId="5" fillId="33" borderId="25" xfId="41" applyNumberFormat="1" applyFont="1" applyFill="1" applyBorder="1" applyAlignment="1">
      <alignment horizontal="center"/>
      <protection/>
    </xf>
    <xf numFmtId="0" fontId="5" fillId="0" borderId="26" xfId="41" applyNumberFormat="1" applyFont="1" applyFill="1" applyBorder="1" applyAlignment="1">
      <alignment horizontal="center"/>
      <protection/>
    </xf>
    <xf numFmtId="0" fontId="5" fillId="0" borderId="27" xfId="39" applyNumberFormat="1" applyFont="1" applyFill="1" applyBorder="1" applyAlignment="1">
      <alignment horizontal="center"/>
      <protection/>
    </xf>
    <xf numFmtId="0" fontId="5" fillId="0" borderId="25" xfId="39" applyNumberFormat="1" applyFont="1" applyFill="1" applyBorder="1" applyAlignment="1">
      <alignment horizontal="center"/>
      <protection/>
    </xf>
    <xf numFmtId="0" fontId="5" fillId="0" borderId="28" xfId="39" applyNumberFormat="1" applyFont="1" applyFill="1" applyBorder="1" applyAlignment="1">
      <alignment horizontal="center"/>
      <protection/>
    </xf>
    <xf numFmtId="0" fontId="5" fillId="0" borderId="0" xfId="39" applyNumberFormat="1" applyFont="1" applyBorder="1">
      <alignment/>
      <protection/>
    </xf>
    <xf numFmtId="0" fontId="5" fillId="34" borderId="29" xfId="41" applyNumberFormat="1" applyFont="1" applyFill="1" applyBorder="1" applyAlignment="1">
      <alignment horizontal="center"/>
      <protection/>
    </xf>
    <xf numFmtId="0" fontId="5" fillId="33" borderId="29" xfId="41" applyNumberFormat="1" applyFont="1" applyFill="1" applyBorder="1" applyAlignment="1">
      <alignment horizontal="center"/>
      <protection/>
    </xf>
    <xf numFmtId="0" fontId="5" fillId="0" borderId="0" xfId="16" applyNumberFormat="1" applyFont="1" applyFill="1" applyBorder="1" applyAlignment="1">
      <alignment horizontal="center"/>
      <protection/>
    </xf>
    <xf numFmtId="0" fontId="5" fillId="0" borderId="30" xfId="41" applyNumberFormat="1" applyFont="1" applyFill="1" applyBorder="1" applyAlignment="1">
      <alignment horizontal="center"/>
      <protection/>
    </xf>
    <xf numFmtId="0" fontId="5" fillId="0" borderId="26" xfId="16" applyNumberFormat="1" applyFont="1" applyFill="1" applyBorder="1" applyAlignment="1">
      <alignment horizontal="center"/>
      <protection/>
    </xf>
    <xf numFmtId="0" fontId="5" fillId="0" borderId="16" xfId="16" applyNumberFormat="1" applyFont="1" applyFill="1" applyBorder="1" applyAlignment="1">
      <alignment horizontal="center"/>
      <protection/>
    </xf>
    <xf numFmtId="0" fontId="5" fillId="0" borderId="19" xfId="39" applyNumberFormat="1" applyFont="1" applyFill="1" applyBorder="1" applyAlignment="1">
      <alignment horizontal="center"/>
      <protection/>
    </xf>
    <xf numFmtId="0" fontId="5" fillId="0" borderId="10" xfId="39" applyNumberFormat="1" applyFont="1" applyFill="1" applyBorder="1" applyAlignment="1">
      <alignment horizontal="center"/>
      <protection/>
    </xf>
    <xf numFmtId="0" fontId="5" fillId="0" borderId="31" xfId="41" applyNumberFormat="1" applyFont="1" applyFill="1" applyBorder="1" applyAlignment="1">
      <alignment horizontal="center"/>
      <protection/>
    </xf>
    <xf numFmtId="0" fontId="11" fillId="0" borderId="10" xfId="39" applyNumberFormat="1" applyFont="1" applyBorder="1" applyAlignment="1">
      <alignment horizontal="left"/>
      <protection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32" xfId="0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17" fillId="0" borderId="33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36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18" fillId="35" borderId="42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20" fillId="33" borderId="4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20" fillId="0" borderId="13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1" fillId="0" borderId="48" xfId="0" applyNumberFormat="1" applyFont="1" applyFill="1" applyBorder="1" applyAlignment="1">
      <alignment horizontal="center" vertical="center"/>
    </xf>
    <xf numFmtId="0" fontId="18" fillId="35" borderId="49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18" fillId="35" borderId="4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4" fillId="35" borderId="42" xfId="0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9" fillId="37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5" fillId="0" borderId="52" xfId="39" applyNumberFormat="1" applyFont="1" applyFill="1" applyBorder="1" applyAlignment="1">
      <alignment horizontal="center"/>
      <protection/>
    </xf>
    <xf numFmtId="0" fontId="5" fillId="0" borderId="53" xfId="39" applyNumberFormat="1" applyFont="1" applyFill="1" applyBorder="1" applyAlignment="1">
      <alignment horizontal="center"/>
      <protection/>
    </xf>
    <xf numFmtId="0" fontId="5" fillId="0" borderId="13" xfId="39" applyNumberFormat="1" applyFont="1" applyFill="1" applyBorder="1" applyAlignment="1">
      <alignment horizontal="center"/>
      <protection/>
    </xf>
    <xf numFmtId="0" fontId="5" fillId="0" borderId="54" xfId="39" applyNumberFormat="1" applyFont="1" applyBorder="1">
      <alignment/>
      <protection/>
    </xf>
    <xf numFmtId="0" fontId="5" fillId="0" borderId="0" xfId="44" applyFont="1" applyAlignment="1">
      <alignment horizontal="center" vertical="center"/>
      <protection/>
    </xf>
    <xf numFmtId="0" fontId="5" fillId="0" borderId="0" xfId="44" applyFont="1">
      <alignment/>
      <protection/>
    </xf>
    <xf numFmtId="0" fontId="5" fillId="0" borderId="0" xfId="44" applyFont="1" applyAlignment="1">
      <alignment horizontal="left" vertical="center"/>
      <protection/>
    </xf>
    <xf numFmtId="0" fontId="4" fillId="0" borderId="0" xfId="17" applyFont="1" applyAlignment="1">
      <alignment horizontal="center" vertical="center"/>
      <protection/>
    </xf>
    <xf numFmtId="0" fontId="4" fillId="0" borderId="55" xfId="38" applyFont="1" applyBorder="1" applyAlignment="1">
      <alignment horizontal="center" vertical="center"/>
      <protection/>
    </xf>
    <xf numFmtId="0" fontId="4" fillId="0" borderId="56" xfId="38" applyFont="1" applyBorder="1" applyAlignment="1">
      <alignment horizontal="center" vertical="center"/>
      <protection/>
    </xf>
    <xf numFmtId="0" fontId="29" fillId="0" borderId="57" xfId="38" applyFont="1" applyBorder="1" applyAlignment="1">
      <alignment horizontal="center" vertical="center"/>
      <protection/>
    </xf>
    <xf numFmtId="0" fontId="4" fillId="0" borderId="58" xfId="38" applyFont="1" applyBorder="1" applyAlignment="1">
      <alignment horizontal="center" vertical="center"/>
      <protection/>
    </xf>
    <xf numFmtId="0" fontId="4" fillId="0" borderId="0" xfId="38" applyFont="1" applyAlignment="1">
      <alignment horizontal="center" vertical="center"/>
      <protection/>
    </xf>
    <xf numFmtId="0" fontId="29" fillId="0" borderId="0" xfId="38" applyFont="1" applyAlignment="1">
      <alignment horizontal="center" vertical="center"/>
      <protection/>
    </xf>
    <xf numFmtId="0" fontId="4" fillId="0" borderId="59" xfId="17" applyFont="1" applyBorder="1" applyAlignment="1">
      <alignment horizontal="center" vertical="center"/>
      <protection/>
    </xf>
    <xf numFmtId="0" fontId="4" fillId="0" borderId="57" xfId="17" applyFont="1" applyBorder="1" applyAlignment="1">
      <alignment horizontal="center" vertical="center"/>
      <protection/>
    </xf>
    <xf numFmtId="0" fontId="4" fillId="0" borderId="31" xfId="17" applyFont="1" applyBorder="1" applyAlignment="1">
      <alignment horizontal="center" vertical="center"/>
      <protection/>
    </xf>
    <xf numFmtId="0" fontId="4" fillId="0" borderId="0" xfId="38" applyFont="1" applyAlignment="1" quotePrefix="1">
      <alignment horizontal="center" vertical="center"/>
      <protection/>
    </xf>
    <xf numFmtId="0" fontId="20" fillId="33" borderId="39" xfId="0" applyNumberFormat="1" applyFont="1" applyFill="1" applyBorder="1" applyAlignment="1">
      <alignment horizontal="center" vertical="center" wrapText="1"/>
    </xf>
    <xf numFmtId="0" fontId="20" fillId="33" borderId="43" xfId="0" applyNumberFormat="1" applyFont="1" applyFill="1" applyBorder="1" applyAlignment="1">
      <alignment horizontal="center" vertical="center" wrapText="1"/>
    </xf>
    <xf numFmtId="0" fontId="9" fillId="33" borderId="60" xfId="0" applyNumberFormat="1" applyFont="1" applyFill="1" applyBorder="1" applyAlignment="1">
      <alignment horizontal="center" vertical="center"/>
    </xf>
    <xf numFmtId="0" fontId="9" fillId="33" borderId="61" xfId="0" applyNumberFormat="1" applyFont="1" applyFill="1" applyBorder="1" applyAlignment="1">
      <alignment horizontal="center" vertical="center"/>
    </xf>
    <xf numFmtId="0" fontId="20" fillId="33" borderId="61" xfId="0" applyFont="1" applyFill="1" applyBorder="1" applyAlignment="1">
      <alignment horizontal="center" vertical="center"/>
    </xf>
    <xf numFmtId="0" fontId="21" fillId="33" borderId="62" xfId="0" applyNumberFormat="1" applyFont="1" applyFill="1" applyBorder="1" applyAlignment="1">
      <alignment horizontal="center" vertical="center"/>
    </xf>
    <xf numFmtId="0" fontId="18" fillId="35" borderId="63" xfId="0" applyFont="1" applyFill="1" applyBorder="1" applyAlignment="1">
      <alignment horizontal="center" vertical="center"/>
    </xf>
    <xf numFmtId="0" fontId="9" fillId="33" borderId="64" xfId="0" applyNumberFormat="1" applyFont="1" applyFill="1" applyBorder="1" applyAlignment="1">
      <alignment horizontal="center" vertical="center"/>
    </xf>
    <xf numFmtId="0" fontId="18" fillId="35" borderId="65" xfId="0" applyNumberFormat="1" applyFont="1" applyFill="1" applyBorder="1" applyAlignment="1">
      <alignment horizontal="center" vertical="center"/>
    </xf>
    <xf numFmtId="0" fontId="9" fillId="33" borderId="66" xfId="0" applyNumberFormat="1" applyFont="1" applyFill="1" applyBorder="1" applyAlignment="1">
      <alignment horizontal="center" vertical="center"/>
    </xf>
    <xf numFmtId="0" fontId="9" fillId="33" borderId="67" xfId="0" applyNumberFormat="1" applyFont="1" applyFill="1" applyBorder="1" applyAlignment="1">
      <alignment horizontal="center" vertical="center"/>
    </xf>
    <xf numFmtId="0" fontId="20" fillId="33" borderId="68" xfId="0" applyFont="1" applyFill="1" applyBorder="1" applyAlignment="1">
      <alignment horizontal="center" vertical="center"/>
    </xf>
    <xf numFmtId="0" fontId="21" fillId="33" borderId="69" xfId="0" applyNumberFormat="1" applyFont="1" applyFill="1" applyBorder="1" applyAlignment="1">
      <alignment horizontal="center" vertical="center"/>
    </xf>
    <xf numFmtId="0" fontId="18" fillId="35" borderId="70" xfId="0" applyNumberFormat="1" applyFont="1" applyFill="1" applyBorder="1" applyAlignment="1">
      <alignment horizontal="center" vertical="center"/>
    </xf>
    <xf numFmtId="0" fontId="109" fillId="0" borderId="19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5" fillId="0" borderId="0" xfId="44" applyFont="1" applyAlignment="1">
      <alignment horizontal="left"/>
      <protection/>
    </xf>
    <xf numFmtId="0" fontId="109" fillId="35" borderId="42" xfId="0" applyNumberFormat="1" applyFont="1" applyFill="1" applyBorder="1" applyAlignment="1">
      <alignment horizontal="center" vertical="center"/>
    </xf>
    <xf numFmtId="0" fontId="4" fillId="0" borderId="71" xfId="38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32" fillId="0" borderId="0" xfId="0" applyFont="1" applyAlignment="1">
      <alignment vertical="top" wrapText="1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44" applyFont="1" applyAlignment="1">
      <alignment horizontal="right"/>
      <protection/>
    </xf>
    <xf numFmtId="0" fontId="5" fillId="0" borderId="10" xfId="44" applyFont="1" applyBorder="1" applyAlignment="1">
      <alignment horizontal="center" vertical="top" wrapText="1"/>
      <protection/>
    </xf>
    <xf numFmtId="0" fontId="35" fillId="0" borderId="10" xfId="44" applyFont="1" applyBorder="1" applyAlignment="1">
      <alignment horizontal="center" vertical="top" wrapText="1"/>
      <protection/>
    </xf>
    <xf numFmtId="0" fontId="35" fillId="0" borderId="34" xfId="44" applyFont="1" applyBorder="1" applyAlignment="1">
      <alignment horizontal="center" vertical="top" wrapText="1"/>
      <protection/>
    </xf>
    <xf numFmtId="0" fontId="25" fillId="0" borderId="10" xfId="39" applyNumberFormat="1" applyFont="1" applyFill="1" applyBorder="1" applyAlignment="1">
      <alignment horizontal="center"/>
      <protection/>
    </xf>
    <xf numFmtId="0" fontId="26" fillId="0" borderId="35" xfId="44" applyFont="1" applyFill="1" applyBorder="1">
      <alignment/>
      <protection/>
    </xf>
    <xf numFmtId="0" fontId="36" fillId="0" borderId="36" xfId="0" applyFont="1" applyFill="1" applyBorder="1" applyAlignment="1">
      <alignment horizontal="center"/>
    </xf>
    <xf numFmtId="0" fontId="26" fillId="0" borderId="0" xfId="44" applyFont="1" applyFill="1">
      <alignment/>
      <protection/>
    </xf>
    <xf numFmtId="0" fontId="37" fillId="0" borderId="0" xfId="44" applyFont="1" applyFill="1" applyAlignment="1">
      <alignment horizontal="center"/>
      <protection/>
    </xf>
    <xf numFmtId="49" fontId="38" fillId="0" borderId="36" xfId="44" applyNumberFormat="1" applyFont="1" applyFill="1" applyBorder="1" applyAlignment="1">
      <alignment horizontal="center"/>
      <protection/>
    </xf>
    <xf numFmtId="0" fontId="26" fillId="0" borderId="10" xfId="44" applyFont="1" applyFill="1" applyBorder="1" applyAlignment="1">
      <alignment horizontal="center"/>
      <protection/>
    </xf>
    <xf numFmtId="0" fontId="25" fillId="0" borderId="0" xfId="39" applyNumberFormat="1" applyFont="1" applyBorder="1" applyAlignment="1">
      <alignment horizontal="left"/>
      <protection/>
    </xf>
    <xf numFmtId="0" fontId="36" fillId="0" borderId="13" xfId="0" applyFont="1" applyFill="1" applyBorder="1" applyAlignment="1">
      <alignment horizontal="center"/>
    </xf>
    <xf numFmtId="0" fontId="26" fillId="0" borderId="0" xfId="44" applyFont="1" applyFill="1" applyBorder="1" applyAlignment="1">
      <alignment horizontal="center"/>
      <protection/>
    </xf>
    <xf numFmtId="0" fontId="26" fillId="0" borderId="51" xfId="44" applyFont="1" applyFill="1" applyBorder="1">
      <alignment/>
      <protection/>
    </xf>
    <xf numFmtId="0" fontId="26" fillId="0" borderId="0" xfId="44" applyFont="1" applyFill="1" applyAlignment="1">
      <alignment horizontal="center"/>
      <protection/>
    </xf>
    <xf numFmtId="0" fontId="25" fillId="0" borderId="34" xfId="39" applyNumberFormat="1" applyFont="1" applyBorder="1" applyAlignment="1">
      <alignment horizontal="left"/>
      <protection/>
    </xf>
    <xf numFmtId="0" fontId="39" fillId="0" borderId="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26" fillId="0" borderId="50" xfId="44" applyFont="1" applyFill="1" applyBorder="1">
      <alignment/>
      <protection/>
    </xf>
    <xf numFmtId="0" fontId="42" fillId="0" borderId="0" xfId="0" applyFont="1" applyFill="1" applyBorder="1" applyAlignment="1">
      <alignment horizontal="center"/>
    </xf>
    <xf numFmtId="0" fontId="25" fillId="0" borderId="0" xfId="39" applyNumberFormat="1" applyFont="1" applyFill="1" applyBorder="1" applyAlignment="1">
      <alignment horizontal="center"/>
      <protection/>
    </xf>
    <xf numFmtId="49" fontId="43" fillId="0" borderId="36" xfId="0" applyNumberFormat="1" applyFont="1" applyFill="1" applyBorder="1" applyAlignment="1">
      <alignment horizontal="center"/>
    </xf>
    <xf numFmtId="0" fontId="26" fillId="0" borderId="32" xfId="44" applyFont="1" applyFill="1" applyBorder="1">
      <alignment/>
      <protection/>
    </xf>
    <xf numFmtId="0" fontId="4" fillId="0" borderId="33" xfId="0" applyFont="1" applyFill="1" applyBorder="1" applyAlignment="1">
      <alignment horizontal="center" vertical="center"/>
    </xf>
    <xf numFmtId="0" fontId="26" fillId="0" borderId="36" xfId="44" applyFont="1" applyFill="1" applyBorder="1">
      <alignment/>
      <protection/>
    </xf>
    <xf numFmtId="0" fontId="41" fillId="0" borderId="0" xfId="0" applyFont="1" applyFill="1" applyBorder="1" applyAlignment="1">
      <alignment horizontal="center"/>
    </xf>
    <xf numFmtId="0" fontId="39" fillId="0" borderId="36" xfId="44" applyFont="1" applyFill="1" applyBorder="1" applyAlignment="1">
      <alignment horizontal="center"/>
      <protection/>
    </xf>
    <xf numFmtId="0" fontId="25" fillId="0" borderId="0" xfId="39" applyNumberFormat="1" applyFont="1" applyFill="1" applyBorder="1">
      <alignment/>
      <protection/>
    </xf>
    <xf numFmtId="0" fontId="39" fillId="0" borderId="0" xfId="0" applyFont="1" applyFill="1" applyBorder="1" applyAlignment="1">
      <alignment vertical="center"/>
    </xf>
    <xf numFmtId="0" fontId="26" fillId="0" borderId="0" xfId="44" applyFont="1" applyAlignment="1">
      <alignment horizontal="left"/>
      <protection/>
    </xf>
    <xf numFmtId="0" fontId="41" fillId="0" borderId="34" xfId="0" applyFont="1" applyFill="1" applyBorder="1" applyAlignment="1">
      <alignment horizontal="center"/>
    </xf>
    <xf numFmtId="0" fontId="5" fillId="0" borderId="0" xfId="39" applyNumberFormat="1" applyFont="1" applyFill="1" applyBorder="1">
      <alignment/>
      <protection/>
    </xf>
    <xf numFmtId="0" fontId="25" fillId="0" borderId="33" xfId="39" applyNumberFormat="1" applyFont="1" applyBorder="1" applyAlignment="1">
      <alignment horizontal="left"/>
      <protection/>
    </xf>
    <xf numFmtId="0" fontId="41" fillId="0" borderId="38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6" fillId="0" borderId="0" xfId="44" applyFont="1" applyFill="1" applyAlignment="1">
      <alignment horizontal="right"/>
      <protection/>
    </xf>
    <xf numFmtId="0" fontId="3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6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38" fillId="0" borderId="0" xfId="44" applyNumberFormat="1" applyFont="1" applyFill="1" applyBorder="1" applyAlignment="1">
      <alignment horizontal="center"/>
      <protection/>
    </xf>
    <xf numFmtId="0" fontId="26" fillId="0" borderId="48" xfId="44" applyFont="1" applyFill="1" applyBorder="1" applyAlignment="1">
      <alignment horizontal="right"/>
      <protection/>
    </xf>
    <xf numFmtId="0" fontId="4" fillId="0" borderId="0" xfId="0" applyFont="1" applyFill="1" applyAlignment="1">
      <alignment horizontal="right" vertical="center"/>
    </xf>
    <xf numFmtId="0" fontId="36" fillId="0" borderId="34" xfId="0" applyFont="1" applyFill="1" applyBorder="1" applyAlignment="1">
      <alignment horizontal="center"/>
    </xf>
    <xf numFmtId="0" fontId="26" fillId="0" borderId="0" xfId="44" applyFont="1" applyFill="1" applyBorder="1">
      <alignment/>
      <protection/>
    </xf>
    <xf numFmtId="0" fontId="26" fillId="0" borderId="34" xfId="44" applyFont="1" applyBorder="1" applyAlignment="1">
      <alignment horizontal="left"/>
      <protection/>
    </xf>
    <xf numFmtId="0" fontId="26" fillId="0" borderId="0" xfId="0" applyFont="1" applyFill="1" applyAlignment="1">
      <alignment horizontal="center" vertical="center"/>
    </xf>
    <xf numFmtId="0" fontId="36" fillId="0" borderId="12" xfId="0" applyFont="1" applyFill="1" applyBorder="1" applyAlignment="1">
      <alignment horizontal="center"/>
    </xf>
    <xf numFmtId="0" fontId="25" fillId="0" borderId="0" xfId="39" applyNumberFormat="1" applyFont="1" applyFill="1">
      <alignment/>
      <protection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1" fillId="0" borderId="36" xfId="0" applyFont="1" applyFill="1" applyBorder="1" applyAlignment="1">
      <alignment vertical="center"/>
    </xf>
    <xf numFmtId="0" fontId="26" fillId="0" borderId="72" xfId="0" applyFont="1" applyBorder="1" applyAlignment="1">
      <alignment horizontal="left" vertical="center"/>
    </xf>
    <xf numFmtId="0" fontId="41" fillId="0" borderId="38" xfId="0" applyFont="1" applyFill="1" applyBorder="1" applyAlignment="1">
      <alignment vertical="center"/>
    </xf>
    <xf numFmtId="0" fontId="26" fillId="0" borderId="0" xfId="44" applyFont="1" applyFill="1" applyAlignment="1">
      <alignment horizontal="left"/>
      <protection/>
    </xf>
    <xf numFmtId="0" fontId="39" fillId="0" borderId="0" xfId="0" applyFont="1" applyFill="1" applyAlignment="1">
      <alignment vertical="center"/>
    </xf>
    <xf numFmtId="0" fontId="26" fillId="0" borderId="10" xfId="44" applyFont="1" applyBorder="1" applyAlignment="1">
      <alignment horizontal="center" vertical="center"/>
      <protection/>
    </xf>
    <xf numFmtId="0" fontId="26" fillId="0" borderId="0" xfId="44" applyFont="1">
      <alignment/>
      <protection/>
    </xf>
    <xf numFmtId="0" fontId="4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" fillId="0" borderId="0" xfId="44" applyFont="1" applyAlignment="1">
      <alignment horizontal="left" vertical="center"/>
      <protection/>
    </xf>
    <xf numFmtId="0" fontId="110" fillId="0" borderId="0" xfId="44" applyFont="1" applyAlignment="1">
      <alignment horizontal="left" vertical="center"/>
      <protection/>
    </xf>
    <xf numFmtId="0" fontId="20" fillId="0" borderId="73" xfId="0" applyNumberFormat="1" applyFont="1" applyFill="1" applyBorder="1" applyAlignment="1">
      <alignment horizontal="center" vertical="center" wrapText="1"/>
    </xf>
    <xf numFmtId="0" fontId="7" fillId="0" borderId="0" xfId="39" applyNumberFormat="1" applyFont="1" applyAlignment="1">
      <alignment horizontal="center"/>
      <protection/>
    </xf>
    <xf numFmtId="0" fontId="9" fillId="0" borderId="0" xfId="39" applyNumberFormat="1" applyFont="1" applyFill="1" applyAlignment="1">
      <alignment horizontal="center"/>
      <protection/>
    </xf>
    <xf numFmtId="0" fontId="5" fillId="0" borderId="48" xfId="39" applyNumberFormat="1" applyFont="1" applyBorder="1" applyAlignment="1">
      <alignment horizontal="center"/>
      <protection/>
    </xf>
    <xf numFmtId="0" fontId="5" fillId="0" borderId="38" xfId="39" applyNumberFormat="1" applyFont="1" applyBorder="1">
      <alignment/>
      <protection/>
    </xf>
    <xf numFmtId="0" fontId="5" fillId="0" borderId="0" xfId="39" applyNumberFormat="1" applyFont="1" applyBorder="1" applyAlignment="1">
      <alignment horizontal="left"/>
      <protection/>
    </xf>
    <xf numFmtId="0" fontId="5" fillId="0" borderId="74" xfId="39" applyNumberFormat="1" applyFont="1" applyBorder="1" applyAlignment="1">
      <alignment horizontal="center"/>
      <protection/>
    </xf>
    <xf numFmtId="0" fontId="5" fillId="0" borderId="34" xfId="41" applyNumberFormat="1" applyFont="1" applyBorder="1" applyAlignment="1">
      <alignment horizontal="center"/>
      <protection/>
    </xf>
    <xf numFmtId="0" fontId="5" fillId="33" borderId="34" xfId="41" applyNumberFormat="1" applyFont="1" applyFill="1" applyBorder="1" applyAlignment="1">
      <alignment horizontal="center"/>
      <protection/>
    </xf>
    <xf numFmtId="0" fontId="5" fillId="0" borderId="34" xfId="39" applyNumberFormat="1" applyFont="1" applyBorder="1" applyAlignment="1">
      <alignment horizontal="center"/>
      <protection/>
    </xf>
    <xf numFmtId="0" fontId="5" fillId="0" borderId="75" xfId="39" applyNumberFormat="1" applyFont="1" applyBorder="1" applyAlignment="1">
      <alignment horizontal="center"/>
      <protection/>
    </xf>
    <xf numFmtId="0" fontId="5" fillId="0" borderId="55" xfId="39" applyNumberFormat="1" applyFont="1" applyBorder="1" applyAlignment="1">
      <alignment horizontal="center"/>
      <protection/>
    </xf>
    <xf numFmtId="0" fontId="5" fillId="0" borderId="76" xfId="39" applyNumberFormat="1" applyFont="1" applyFill="1" applyBorder="1" applyAlignment="1">
      <alignment horizontal="center"/>
      <protection/>
    </xf>
    <xf numFmtId="0" fontId="5" fillId="0" borderId="29" xfId="39" applyNumberFormat="1" applyFont="1" applyFill="1" applyBorder="1" applyAlignment="1">
      <alignment horizontal="center"/>
      <protection/>
    </xf>
    <xf numFmtId="0" fontId="5" fillId="0" borderId="77" xfId="39" applyNumberFormat="1" applyFont="1" applyFill="1" applyBorder="1" applyAlignment="1">
      <alignment horizontal="center"/>
      <protection/>
    </xf>
    <xf numFmtId="0" fontId="5" fillId="0" borderId="50" xfId="39" applyNumberFormat="1" applyFont="1" applyBorder="1" applyAlignment="1">
      <alignment horizontal="center"/>
      <protection/>
    </xf>
    <xf numFmtId="0" fontId="5" fillId="0" borderId="38" xfId="39" applyNumberFormat="1" applyFont="1" applyBorder="1" applyAlignment="1">
      <alignment horizontal="center"/>
      <protection/>
    </xf>
    <xf numFmtId="0" fontId="5" fillId="0" borderId="0" xfId="39" applyNumberFormat="1" applyFont="1" applyFill="1" applyBorder="1" applyAlignment="1">
      <alignment horizontal="left"/>
      <protection/>
    </xf>
    <xf numFmtId="0" fontId="5" fillId="0" borderId="38" xfId="41" applyNumberFormat="1" applyFont="1" applyFill="1" applyBorder="1" applyAlignment="1">
      <alignment horizontal="center"/>
      <protection/>
    </xf>
    <xf numFmtId="0" fontId="5" fillId="34" borderId="12" xfId="41" applyNumberFormat="1" applyFont="1" applyFill="1" applyBorder="1" applyAlignment="1">
      <alignment horizontal="center"/>
      <protection/>
    </xf>
    <xf numFmtId="0" fontId="5" fillId="33" borderId="38" xfId="41" applyNumberFormat="1" applyFont="1" applyFill="1" applyBorder="1" applyAlignment="1">
      <alignment horizontal="center"/>
      <protection/>
    </xf>
    <xf numFmtId="0" fontId="5" fillId="0" borderId="48" xfId="41" applyNumberFormat="1" applyFont="1" applyFill="1" applyBorder="1" applyAlignment="1">
      <alignment horizontal="center"/>
      <protection/>
    </xf>
    <xf numFmtId="0" fontId="5" fillId="0" borderId="32" xfId="41" applyNumberFormat="1" applyFont="1" applyFill="1" applyBorder="1" applyAlignment="1">
      <alignment horizontal="center"/>
      <protection/>
    </xf>
    <xf numFmtId="0" fontId="5" fillId="0" borderId="50" xfId="41" applyNumberFormat="1" applyFont="1" applyFill="1" applyBorder="1" applyAlignment="1">
      <alignment horizontal="center"/>
      <protection/>
    </xf>
    <xf numFmtId="0" fontId="5" fillId="0" borderId="10" xfId="41" applyNumberFormat="1" applyFont="1" applyFill="1" applyBorder="1" applyAlignment="1">
      <alignment horizontal="center"/>
      <protection/>
    </xf>
    <xf numFmtId="0" fontId="5" fillId="0" borderId="34" xfId="41" applyNumberFormat="1" applyFont="1" applyFill="1" applyBorder="1" applyAlignment="1">
      <alignment horizontal="center"/>
      <protection/>
    </xf>
    <xf numFmtId="0" fontId="5" fillId="34" borderId="34" xfId="41" applyNumberFormat="1" applyFont="1" applyFill="1" applyBorder="1" applyAlignment="1">
      <alignment horizontal="center"/>
      <protection/>
    </xf>
    <xf numFmtId="0" fontId="5" fillId="33" borderId="12" xfId="41" applyNumberFormat="1" applyFont="1" applyFill="1" applyBorder="1" applyAlignment="1">
      <alignment horizontal="center"/>
      <protection/>
    </xf>
    <xf numFmtId="0" fontId="5" fillId="0" borderId="12" xfId="41" applyNumberFormat="1" applyFont="1" applyFill="1" applyBorder="1" applyAlignment="1">
      <alignment horizontal="center"/>
      <protection/>
    </xf>
    <xf numFmtId="0" fontId="5" fillId="0" borderId="36" xfId="41" applyNumberFormat="1" applyFont="1" applyFill="1" applyBorder="1" applyAlignment="1">
      <alignment horizontal="center"/>
      <protection/>
    </xf>
    <xf numFmtId="0" fontId="5" fillId="34" borderId="13" xfId="41" applyNumberFormat="1" applyFont="1" applyFill="1" applyBorder="1" applyAlignment="1">
      <alignment horizontal="center"/>
      <protection/>
    </xf>
    <xf numFmtId="0" fontId="5" fillId="34" borderId="38" xfId="41" applyNumberFormat="1" applyFont="1" applyFill="1" applyBorder="1" applyAlignment="1">
      <alignment horizontal="center"/>
      <protection/>
    </xf>
    <xf numFmtId="0" fontId="5" fillId="33" borderId="48" xfId="41" applyNumberFormat="1" applyFont="1" applyFill="1" applyBorder="1" applyAlignment="1">
      <alignment horizontal="center"/>
      <protection/>
    </xf>
    <xf numFmtId="0" fontId="5" fillId="0" borderId="33" xfId="41" applyNumberFormat="1" applyFont="1" applyFill="1" applyBorder="1" applyAlignment="1">
      <alignment horizontal="center"/>
      <protection/>
    </xf>
    <xf numFmtId="0" fontId="5" fillId="0" borderId="51" xfId="41" applyNumberFormat="1" applyFont="1" applyFill="1" applyBorder="1" applyAlignment="1">
      <alignment horizontal="center"/>
      <protection/>
    </xf>
    <xf numFmtId="0" fontId="5" fillId="0" borderId="35" xfId="41" applyNumberFormat="1" applyFont="1" applyFill="1" applyBorder="1" applyAlignment="1">
      <alignment horizontal="center"/>
      <protection/>
    </xf>
    <xf numFmtId="0" fontId="5" fillId="34" borderId="48" xfId="41" applyNumberFormat="1" applyFont="1" applyFill="1" applyBorder="1" applyAlignment="1">
      <alignment horizontal="center"/>
      <protection/>
    </xf>
    <xf numFmtId="0" fontId="5" fillId="0" borderId="54" xfId="39" applyNumberFormat="1" applyFont="1" applyBorder="1" applyAlignment="1">
      <alignment horizontal="center"/>
      <protection/>
    </xf>
    <xf numFmtId="0" fontId="5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32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38" borderId="39" xfId="0" applyNumberFormat="1" applyFont="1" applyFill="1" applyBorder="1" applyAlignment="1">
      <alignment horizontal="center" vertical="center" wrapText="1"/>
    </xf>
    <xf numFmtId="0" fontId="9" fillId="38" borderId="78" xfId="0" applyNumberFormat="1" applyFont="1" applyFill="1" applyBorder="1" applyAlignment="1">
      <alignment horizontal="center" vertical="center"/>
    </xf>
    <xf numFmtId="0" fontId="9" fillId="38" borderId="79" xfId="0" applyNumberFormat="1" applyFont="1" applyFill="1" applyBorder="1" applyAlignment="1">
      <alignment horizontal="center" vertical="center"/>
    </xf>
    <xf numFmtId="0" fontId="9" fillId="38" borderId="61" xfId="0" applyNumberFormat="1" applyFont="1" applyFill="1" applyBorder="1" applyAlignment="1">
      <alignment horizontal="center" vertical="center"/>
    </xf>
    <xf numFmtId="0" fontId="20" fillId="38" borderId="61" xfId="0" applyFont="1" applyFill="1" applyBorder="1" applyAlignment="1">
      <alignment horizontal="center" vertical="center"/>
    </xf>
    <xf numFmtId="0" fontId="21" fillId="38" borderId="62" xfId="0" applyNumberFormat="1" applyFont="1" applyFill="1" applyBorder="1" applyAlignment="1">
      <alignment horizontal="center" vertical="center"/>
    </xf>
    <xf numFmtId="0" fontId="20" fillId="38" borderId="43" xfId="0" applyFont="1" applyFill="1" applyBorder="1" applyAlignment="1">
      <alignment horizontal="center" vertical="center"/>
    </xf>
    <xf numFmtId="0" fontId="9" fillId="38" borderId="11" xfId="0" applyNumberFormat="1" applyFont="1" applyFill="1" applyBorder="1" applyAlignment="1">
      <alignment horizontal="center" vertical="center"/>
    </xf>
    <xf numFmtId="0" fontId="9" fillId="38" borderId="80" xfId="0" applyNumberFormat="1" applyFont="1" applyFill="1" applyBorder="1" applyAlignment="1">
      <alignment horizontal="center" vertical="center"/>
    </xf>
    <xf numFmtId="0" fontId="9" fillId="38" borderId="10" xfId="0" applyNumberFormat="1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1" fillId="38" borderId="11" xfId="0" applyNumberFormat="1" applyFont="1" applyFill="1" applyBorder="1" applyAlignment="1">
      <alignment horizontal="center" vertical="center"/>
    </xf>
    <xf numFmtId="0" fontId="18" fillId="35" borderId="6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0" fillId="38" borderId="43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vertical="center"/>
    </xf>
    <xf numFmtId="0" fontId="20" fillId="38" borderId="81" xfId="0" applyNumberFormat="1" applyFont="1" applyFill="1" applyBorder="1" applyAlignment="1">
      <alignment horizontal="center" vertical="center" wrapText="1"/>
    </xf>
    <xf numFmtId="0" fontId="9" fillId="38" borderId="82" xfId="0" applyNumberFormat="1" applyFont="1" applyFill="1" applyBorder="1" applyAlignment="1">
      <alignment horizontal="center" vertical="center"/>
    </xf>
    <xf numFmtId="0" fontId="9" fillId="38" borderId="83" xfId="0" applyNumberFormat="1" applyFont="1" applyFill="1" applyBorder="1" applyAlignment="1">
      <alignment horizontal="center" vertical="center"/>
    </xf>
    <xf numFmtId="0" fontId="9" fillId="38" borderId="67" xfId="0" applyNumberFormat="1" applyFont="1" applyFill="1" applyBorder="1" applyAlignment="1">
      <alignment horizontal="center" vertical="center"/>
    </xf>
    <xf numFmtId="0" fontId="20" fillId="38" borderId="67" xfId="0" applyFont="1" applyFill="1" applyBorder="1" applyAlignment="1">
      <alignment horizontal="center" vertical="center"/>
    </xf>
    <xf numFmtId="0" fontId="21" fillId="38" borderId="69" xfId="0" applyNumberFormat="1" applyFont="1" applyFill="1" applyBorder="1" applyAlignment="1">
      <alignment horizontal="center" vertical="center"/>
    </xf>
    <xf numFmtId="0" fontId="18" fillId="35" borderId="7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109" fillId="35" borderId="42" xfId="0" applyFont="1" applyFill="1" applyBorder="1" applyAlignment="1">
      <alignment horizontal="center" vertical="center"/>
    </xf>
    <xf numFmtId="0" fontId="26" fillId="0" borderId="32" xfId="44" applyFont="1" applyBorder="1" applyAlignment="1">
      <alignment horizontal="right"/>
      <protection/>
    </xf>
    <xf numFmtId="0" fontId="26" fillId="0" borderId="0" xfId="44" applyFont="1" applyAlignment="1">
      <alignment horizontal="right"/>
      <protection/>
    </xf>
    <xf numFmtId="0" fontId="29" fillId="0" borderId="36" xfId="44" applyFont="1" applyBorder="1" applyAlignment="1">
      <alignment horizontal="center"/>
      <protection/>
    </xf>
    <xf numFmtId="0" fontId="26" fillId="0" borderId="0" xfId="44" applyFont="1" applyBorder="1" applyAlignment="1">
      <alignment horizontal="center"/>
      <protection/>
    </xf>
    <xf numFmtId="0" fontId="29" fillId="0" borderId="0" xfId="44" applyFont="1" applyBorder="1" applyAlignment="1">
      <alignment horizontal="center"/>
      <protection/>
    </xf>
    <xf numFmtId="0" fontId="29" fillId="0" borderId="32" xfId="44" applyFont="1" applyBorder="1" applyAlignment="1">
      <alignment horizontal="center"/>
      <protection/>
    </xf>
    <xf numFmtId="0" fontId="26" fillId="0" borderId="0" xfId="44" applyFont="1" applyAlignment="1">
      <alignment horizontal="right" vertical="center"/>
      <protection/>
    </xf>
    <xf numFmtId="0" fontId="60" fillId="0" borderId="0" xfId="44" applyFont="1" applyAlignment="1">
      <alignment horizontal="center"/>
      <protection/>
    </xf>
    <xf numFmtId="0" fontId="29" fillId="0" borderId="38" xfId="44" applyFont="1" applyBorder="1" applyAlignment="1">
      <alignment horizontal="center"/>
      <protection/>
    </xf>
    <xf numFmtId="0" fontId="26" fillId="0" borderId="0" xfId="44" applyFont="1" applyBorder="1" applyAlignment="1">
      <alignment horizontal="right"/>
      <protection/>
    </xf>
    <xf numFmtId="0" fontId="5" fillId="0" borderId="0" xfId="44" applyFont="1" applyBorder="1" applyAlignment="1">
      <alignment horizontal="right"/>
      <protection/>
    </xf>
    <xf numFmtId="0" fontId="35" fillId="39" borderId="60" xfId="44" applyFont="1" applyFill="1" applyBorder="1" applyAlignment="1">
      <alignment horizontal="center" vertical="top" wrapText="1"/>
      <protection/>
    </xf>
    <xf numFmtId="0" fontId="35" fillId="39" borderId="61" xfId="44" applyFont="1" applyFill="1" applyBorder="1" applyAlignment="1">
      <alignment horizontal="center" vertical="top" wrapText="1"/>
      <protection/>
    </xf>
    <xf numFmtId="0" fontId="35" fillId="39" borderId="62" xfId="44" applyFont="1" applyFill="1" applyBorder="1" applyAlignment="1">
      <alignment horizontal="center" vertical="top" wrapText="1"/>
      <protection/>
    </xf>
    <xf numFmtId="0" fontId="35" fillId="39" borderId="84" xfId="44" applyFont="1" applyFill="1" applyBorder="1" applyAlignment="1">
      <alignment horizontal="center" vertical="top" wrapText="1"/>
      <protection/>
    </xf>
    <xf numFmtId="0" fontId="35" fillId="40" borderId="84" xfId="44" applyFont="1" applyFill="1" applyBorder="1" applyAlignment="1">
      <alignment horizontal="center" vertical="top" wrapText="1"/>
      <protection/>
    </xf>
    <xf numFmtId="0" fontId="35" fillId="40" borderId="85" xfId="44" applyFont="1" applyFill="1" applyBorder="1" applyAlignment="1">
      <alignment horizontal="center" vertical="top" wrapText="1"/>
      <protection/>
    </xf>
    <xf numFmtId="0" fontId="35" fillId="39" borderId="66" xfId="44" applyFont="1" applyFill="1" applyBorder="1" applyAlignment="1">
      <alignment horizontal="center" vertical="top" wrapText="1"/>
      <protection/>
    </xf>
    <xf numFmtId="0" fontId="35" fillId="39" borderId="67" xfId="44" applyFont="1" applyFill="1" applyBorder="1" applyAlignment="1">
      <alignment horizontal="center" vertical="top" wrapText="1"/>
      <protection/>
    </xf>
    <xf numFmtId="0" fontId="35" fillId="39" borderId="69" xfId="44" applyFont="1" applyFill="1" applyBorder="1" applyAlignment="1">
      <alignment horizontal="center" vertical="top" wrapText="1"/>
      <protection/>
    </xf>
    <xf numFmtId="0" fontId="35" fillId="39" borderId="86" xfId="44" applyFont="1" applyFill="1" applyBorder="1" applyAlignment="1">
      <alignment horizontal="center" vertical="top" wrapText="1"/>
      <protection/>
    </xf>
    <xf numFmtId="0" fontId="35" fillId="39" borderId="87" xfId="44" applyFont="1" applyFill="1" applyBorder="1" applyAlignment="1">
      <alignment horizontal="center" vertical="top" wrapText="1"/>
      <protection/>
    </xf>
    <xf numFmtId="0" fontId="5" fillId="0" borderId="0" xfId="44" applyFont="1" applyBorder="1" applyAlignment="1">
      <alignment horizontal="left"/>
      <protection/>
    </xf>
    <xf numFmtId="0" fontId="37" fillId="0" borderId="0" xfId="44" applyFont="1" applyAlignment="1">
      <alignment horizontal="center"/>
      <protection/>
    </xf>
    <xf numFmtId="0" fontId="36" fillId="0" borderId="0" xfId="0" applyFont="1" applyBorder="1" applyAlignment="1">
      <alignment horizontal="center"/>
    </xf>
    <xf numFmtId="0" fontId="37" fillId="0" borderId="0" xfId="44" applyFont="1" applyBorder="1" applyAlignment="1">
      <alignment horizontal="center"/>
      <protection/>
    </xf>
    <xf numFmtId="0" fontId="39" fillId="0" borderId="0" xfId="44" applyFont="1" applyBorder="1">
      <alignment/>
      <protection/>
    </xf>
    <xf numFmtId="0" fontId="41" fillId="0" borderId="0" xfId="0" applyFont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39" fillId="0" borderId="0" xfId="44" applyFont="1" applyBorder="1" applyAlignment="1">
      <alignment horizontal="center"/>
      <protection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25" fillId="0" borderId="0" xfId="39" applyNumberFormat="1" applyFont="1" applyAlignment="1">
      <alignment horizontal="left"/>
      <protection/>
    </xf>
    <xf numFmtId="0" fontId="25" fillId="0" borderId="36" xfId="39" applyNumberFormat="1" applyFont="1" applyFill="1" applyBorder="1" applyAlignment="1">
      <alignment horizontal="center"/>
      <protection/>
    </xf>
    <xf numFmtId="0" fontId="26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44" applyFont="1" applyAlignment="1">
      <alignment horizontal="left"/>
      <protection/>
    </xf>
    <xf numFmtId="0" fontId="22" fillId="0" borderId="19" xfId="0" applyFont="1" applyFill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4" fillId="0" borderId="0" xfId="40" applyFont="1" applyFill="1" applyAlignment="1">
      <alignment horizontal="left" vertical="center"/>
      <protection/>
    </xf>
    <xf numFmtId="0" fontId="4" fillId="0" borderId="55" xfId="38" applyFont="1" applyBorder="1" applyAlignment="1">
      <alignment horizontal="center" vertical="center"/>
      <protection/>
    </xf>
    <xf numFmtId="0" fontId="4" fillId="0" borderId="55" xfId="38" applyFont="1" applyBorder="1" applyAlignment="1" quotePrefix="1">
      <alignment horizontal="center" vertical="center"/>
      <protection/>
    </xf>
    <xf numFmtId="0" fontId="4" fillId="0" borderId="0" xfId="38" applyFont="1" applyAlignment="1">
      <alignment horizontal="center" vertical="center"/>
      <protection/>
    </xf>
    <xf numFmtId="0" fontId="50" fillId="0" borderId="0" xfId="40" applyFont="1" applyFill="1" applyAlignment="1">
      <alignment horizontal="left" vertical="center"/>
      <protection/>
    </xf>
    <xf numFmtId="0" fontId="5" fillId="0" borderId="0" xfId="0" applyFont="1" applyAlignment="1">
      <alignment horizontal="center" vertical="center" wrapText="1"/>
    </xf>
    <xf numFmtId="0" fontId="4" fillId="0" borderId="55" xfId="17" applyFont="1" applyBorder="1" applyAlignment="1">
      <alignment horizontal="center" vertical="center"/>
      <protection/>
    </xf>
    <xf numFmtId="0" fontId="111" fillId="0" borderId="58" xfId="17" applyFont="1" applyBorder="1" applyAlignment="1">
      <alignment horizontal="right" vertical="center"/>
      <protection/>
    </xf>
    <xf numFmtId="0" fontId="28" fillId="0" borderId="0" xfId="44" applyFont="1" applyAlignment="1">
      <alignment horizontal="left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35" fillId="0" borderId="10" xfId="44" applyFont="1" applyBorder="1" applyAlignment="1">
      <alignment horizontal="center" vertical="center" wrapText="1"/>
      <protection/>
    </xf>
    <xf numFmtId="0" fontId="35" fillId="0" borderId="34" xfId="44" applyFont="1" applyBorder="1" applyAlignment="1">
      <alignment horizontal="center" vertical="center" wrapText="1"/>
      <protection/>
    </xf>
    <xf numFmtId="0" fontId="35" fillId="35" borderId="60" xfId="44" applyFont="1" applyFill="1" applyBorder="1" applyAlignment="1">
      <alignment horizontal="center" vertical="center" wrapText="1"/>
      <protection/>
    </xf>
    <xf numFmtId="0" fontId="35" fillId="35" borderId="88" xfId="44" applyFont="1" applyFill="1" applyBorder="1" applyAlignment="1">
      <alignment horizontal="center" vertical="center" wrapText="1"/>
      <protection/>
    </xf>
    <xf numFmtId="0" fontId="35" fillId="35" borderId="89" xfId="44" applyFont="1" applyFill="1" applyBorder="1" applyAlignment="1">
      <alignment horizontal="center" vertical="center" wrapText="1"/>
      <protection/>
    </xf>
    <xf numFmtId="0" fontId="35" fillId="35" borderId="90" xfId="44" applyFont="1" applyFill="1" applyBorder="1" applyAlignment="1">
      <alignment horizontal="center" vertical="center" wrapText="1"/>
      <protection/>
    </xf>
    <xf numFmtId="0" fontId="4" fillId="0" borderId="0" xfId="17" applyFont="1" applyAlignment="1">
      <alignment vertical="center"/>
      <protection/>
    </xf>
    <xf numFmtId="0" fontId="4" fillId="0" borderId="0" xfId="17" applyFont="1" applyAlignment="1">
      <alignment horizontal="center" vertical="center"/>
      <protection/>
    </xf>
    <xf numFmtId="0" fontId="4" fillId="0" borderId="0" xfId="17" applyFont="1" applyAlignment="1">
      <alignment vertical="center"/>
      <protection/>
    </xf>
    <xf numFmtId="0" fontId="4" fillId="0" borderId="58" xfId="17" applyFont="1" applyBorder="1" applyAlignment="1">
      <alignment horizontal="center" vertical="center"/>
      <protection/>
    </xf>
    <xf numFmtId="0" fontId="4" fillId="0" borderId="0" xfId="44" applyFont="1" applyAlignment="1">
      <alignment horizontal="center" vertical="center"/>
      <protection/>
    </xf>
    <xf numFmtId="0" fontId="4" fillId="0" borderId="0" xfId="44" applyFont="1" applyAlignment="1">
      <alignment vertical="center"/>
      <protection/>
    </xf>
    <xf numFmtId="0" fontId="5" fillId="0" borderId="0" xfId="44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35" fillId="35" borderId="61" xfId="44" applyFont="1" applyFill="1" applyBorder="1" applyAlignment="1">
      <alignment horizontal="center" vertical="center" wrapText="1"/>
      <protection/>
    </xf>
    <xf numFmtId="0" fontId="35" fillId="35" borderId="91" xfId="44" applyFont="1" applyFill="1" applyBorder="1" applyAlignment="1">
      <alignment horizontal="center" vertical="center" wrapText="1"/>
      <protection/>
    </xf>
    <xf numFmtId="0" fontId="35" fillId="35" borderId="92" xfId="44" applyFont="1" applyFill="1" applyBorder="1" applyAlignment="1">
      <alignment horizontal="center" vertical="center" wrapText="1"/>
      <protection/>
    </xf>
    <xf numFmtId="0" fontId="35" fillId="35" borderId="93" xfId="44" applyFont="1" applyFill="1" applyBorder="1" applyAlignment="1">
      <alignment horizontal="center" vertical="center" wrapText="1"/>
      <protection/>
    </xf>
    <xf numFmtId="0" fontId="35" fillId="35" borderId="94" xfId="44" applyFont="1" applyFill="1" applyBorder="1" applyAlignment="1">
      <alignment horizontal="center" vertical="center" wrapText="1"/>
      <protection/>
    </xf>
    <xf numFmtId="0" fontId="35" fillId="35" borderId="34" xfId="44" applyFont="1" applyFill="1" applyBorder="1" applyAlignment="1">
      <alignment horizontal="center" vertical="center" wrapText="1"/>
      <protection/>
    </xf>
    <xf numFmtId="0" fontId="35" fillId="35" borderId="33" xfId="44" applyFont="1" applyFill="1" applyBorder="1" applyAlignment="1">
      <alignment horizontal="center" vertical="center" wrapText="1"/>
      <protection/>
    </xf>
    <xf numFmtId="0" fontId="35" fillId="35" borderId="56" xfId="44" applyFont="1" applyFill="1" applyBorder="1" applyAlignment="1">
      <alignment horizontal="center" vertical="center" wrapText="1"/>
      <protection/>
    </xf>
    <xf numFmtId="0" fontId="35" fillId="35" borderId="95" xfId="44" applyFont="1" applyFill="1" applyBorder="1" applyAlignment="1">
      <alignment horizontal="center" vertical="center" wrapText="1"/>
      <protection/>
    </xf>
    <xf numFmtId="0" fontId="35" fillId="35" borderId="96" xfId="44" applyFont="1" applyFill="1" applyBorder="1" applyAlignment="1">
      <alignment horizontal="center" vertical="center" wrapText="1"/>
      <protection/>
    </xf>
    <xf numFmtId="0" fontId="35" fillId="35" borderId="97" xfId="44" applyFont="1" applyFill="1" applyBorder="1" applyAlignment="1">
      <alignment horizontal="center" vertical="center" wrapText="1"/>
      <protection/>
    </xf>
    <xf numFmtId="0" fontId="35" fillId="35" borderId="98" xfId="44" applyFont="1" applyFill="1" applyBorder="1" applyAlignment="1">
      <alignment horizontal="center" vertical="center" wrapText="1"/>
      <protection/>
    </xf>
    <xf numFmtId="0" fontId="35" fillId="35" borderId="55" xfId="44" applyFont="1" applyFill="1" applyBorder="1" applyAlignment="1">
      <alignment horizontal="center" vertical="center" wrapText="1"/>
      <protection/>
    </xf>
    <xf numFmtId="0" fontId="35" fillId="35" borderId="99" xfId="44" applyFont="1" applyFill="1" applyBorder="1" applyAlignment="1">
      <alignment horizontal="center" vertical="center" wrapText="1"/>
      <protection/>
    </xf>
    <xf numFmtId="0" fontId="35" fillId="35" borderId="100" xfId="44" applyFont="1" applyFill="1" applyBorder="1" applyAlignment="1">
      <alignment horizontal="center" vertical="center" wrapText="1"/>
      <protection/>
    </xf>
    <xf numFmtId="0" fontId="35" fillId="35" borderId="101" xfId="44" applyFont="1" applyFill="1" applyBorder="1" applyAlignment="1">
      <alignment horizontal="center" vertical="center" wrapText="1"/>
      <protection/>
    </xf>
    <xf numFmtId="0" fontId="35" fillId="35" borderId="86" xfId="44" applyFont="1" applyFill="1" applyBorder="1" applyAlignment="1">
      <alignment horizontal="center" vertical="center" wrapText="1"/>
      <protection/>
    </xf>
    <xf numFmtId="0" fontId="35" fillId="35" borderId="87" xfId="44" applyFont="1" applyFill="1" applyBorder="1" applyAlignment="1">
      <alignment horizontal="center" vertical="center" wrapText="1"/>
      <protection/>
    </xf>
    <xf numFmtId="0" fontId="30" fillId="0" borderId="58" xfId="17" applyFont="1" applyBorder="1" applyAlignment="1">
      <alignment horizontal="center" vertical="center"/>
      <protection/>
    </xf>
    <xf numFmtId="0" fontId="4" fillId="0" borderId="102" xfId="17" applyFont="1" applyBorder="1" applyAlignment="1">
      <alignment vertical="center"/>
      <protection/>
    </xf>
    <xf numFmtId="0" fontId="4" fillId="0" borderId="55" xfId="17" applyFont="1" applyBorder="1" applyAlignment="1">
      <alignment horizontal="center" vertical="center"/>
      <protection/>
    </xf>
    <xf numFmtId="0" fontId="26" fillId="0" borderId="0" xfId="17" applyFont="1" applyAlignment="1">
      <alignment vertical="center"/>
      <protection/>
    </xf>
    <xf numFmtId="0" fontId="29" fillId="0" borderId="71" xfId="17" applyFont="1" applyBorder="1" applyAlignment="1">
      <alignment horizontal="center" vertical="center"/>
      <protection/>
    </xf>
    <xf numFmtId="0" fontId="29" fillId="0" borderId="58" xfId="17" applyFont="1" applyBorder="1" applyAlignment="1">
      <alignment horizontal="center" vertical="center"/>
      <protection/>
    </xf>
    <xf numFmtId="0" fontId="4" fillId="0" borderId="0" xfId="38" applyFont="1" applyAlignment="1">
      <alignment vertical="center"/>
      <protection/>
    </xf>
    <xf numFmtId="0" fontId="26" fillId="0" borderId="26" xfId="17" applyFont="1" applyBorder="1" applyAlignment="1">
      <alignment horizontal="center" vertical="center"/>
      <protection/>
    </xf>
    <xf numFmtId="0" fontId="29" fillId="0" borderId="26" xfId="17" applyFont="1" applyBorder="1" applyAlignment="1">
      <alignment horizontal="center" vertical="center"/>
      <protection/>
    </xf>
    <xf numFmtId="0" fontId="29" fillId="0" borderId="0" xfId="17" applyFont="1" applyAlignment="1">
      <alignment horizontal="center" vertical="center"/>
      <protection/>
    </xf>
    <xf numFmtId="0" fontId="111" fillId="0" borderId="58" xfId="17" applyFont="1" applyBorder="1" applyAlignment="1">
      <alignment horizontal="center" vertical="center"/>
      <protection/>
    </xf>
    <xf numFmtId="0" fontId="112" fillId="0" borderId="0" xfId="17" applyFont="1" applyAlignment="1">
      <alignment vertical="center"/>
      <protection/>
    </xf>
    <xf numFmtId="0" fontId="4" fillId="0" borderId="58" xfId="38" applyFont="1" applyBorder="1" applyAlignment="1">
      <alignment horizontal="center" vertical="center"/>
      <protection/>
    </xf>
    <xf numFmtId="0" fontId="6" fillId="0" borderId="0" xfId="39" applyFont="1" applyAlignment="1">
      <alignment vertical="center"/>
      <protection/>
    </xf>
    <xf numFmtId="0" fontId="7" fillId="0" borderId="0" xfId="39" applyNumberFormat="1" applyFont="1" applyAlignment="1">
      <alignment horizontal="center" vertical="center"/>
      <protection/>
    </xf>
    <xf numFmtId="0" fontId="5" fillId="0" borderId="0" xfId="39" applyNumberFormat="1" applyFont="1" applyAlignment="1">
      <alignment horizontal="left" vertical="center"/>
      <protection/>
    </xf>
    <xf numFmtId="0" fontId="5" fillId="0" borderId="0" xfId="39" applyNumberFormat="1" applyFont="1" applyAlignment="1">
      <alignment vertical="center"/>
      <protection/>
    </xf>
    <xf numFmtId="0" fontId="5" fillId="0" borderId="0" xfId="39" applyNumberFormat="1" applyFont="1" applyAlignment="1">
      <alignment horizontal="center" vertical="center"/>
      <protection/>
    </xf>
    <xf numFmtId="0" fontId="8" fillId="0" borderId="0" xfId="39" applyFont="1" applyAlignment="1">
      <alignment vertical="center"/>
      <protection/>
    </xf>
    <xf numFmtId="0" fontId="5" fillId="0" borderId="0" xfId="39" applyNumberFormat="1" applyFont="1" applyAlignment="1">
      <alignment horizontal="right" vertical="center"/>
      <protection/>
    </xf>
    <xf numFmtId="0" fontId="5" fillId="0" borderId="0" xfId="39" applyNumberFormat="1" applyFont="1" applyFill="1" applyAlignment="1">
      <alignment vertical="center"/>
      <protection/>
    </xf>
    <xf numFmtId="0" fontId="9" fillId="0" borderId="0" xfId="39" applyNumberFormat="1" applyFont="1" applyFill="1" applyAlignment="1">
      <alignment horizontal="center" vertical="center"/>
      <protection/>
    </xf>
    <xf numFmtId="0" fontId="5" fillId="0" borderId="0" xfId="39" applyNumberFormat="1" applyFont="1" applyBorder="1" applyAlignment="1">
      <alignment horizontal="center" vertical="center"/>
      <protection/>
    </xf>
    <xf numFmtId="0" fontId="10" fillId="0" borderId="0" xfId="39" applyNumberFormat="1" applyFont="1" applyFill="1" applyAlignment="1">
      <alignment horizontal="center" vertical="center"/>
      <protection/>
    </xf>
    <xf numFmtId="0" fontId="5" fillId="0" borderId="103" xfId="39" applyNumberFormat="1" applyFont="1" applyBorder="1" applyAlignment="1">
      <alignment horizontal="center" vertical="center"/>
      <protection/>
    </xf>
    <xf numFmtId="0" fontId="5" fillId="0" borderId="10" xfId="39" applyNumberFormat="1" applyFont="1" applyBorder="1" applyAlignment="1">
      <alignment horizontal="center" vertical="center"/>
      <protection/>
    </xf>
    <xf numFmtId="0" fontId="5" fillId="33" borderId="10" xfId="39" applyNumberFormat="1" applyFont="1" applyFill="1" applyBorder="1" applyAlignment="1">
      <alignment horizontal="center" vertical="center"/>
      <protection/>
    </xf>
    <xf numFmtId="0" fontId="5" fillId="0" borderId="11" xfId="39" applyNumberFormat="1" applyFont="1" applyBorder="1" applyAlignment="1">
      <alignment horizontal="center" vertical="center"/>
      <protection/>
    </xf>
    <xf numFmtId="0" fontId="5" fillId="0" borderId="10" xfId="39" applyNumberFormat="1" applyFont="1" applyBorder="1" applyAlignment="1">
      <alignment vertical="center"/>
      <protection/>
    </xf>
    <xf numFmtId="0" fontId="5" fillId="0" borderId="10" xfId="43" applyNumberFormat="1" applyFont="1" applyBorder="1" applyAlignment="1">
      <alignment horizontal="center" vertical="center"/>
      <protection/>
    </xf>
    <xf numFmtId="0" fontId="5" fillId="33" borderId="10" xfId="43" applyNumberFormat="1" applyFont="1" applyFill="1" applyBorder="1" applyAlignment="1">
      <alignment horizontal="center" vertical="center"/>
      <protection/>
    </xf>
    <xf numFmtId="0" fontId="5" fillId="0" borderId="12" xfId="39" applyNumberFormat="1" applyFont="1" applyBorder="1" applyAlignment="1">
      <alignment horizontal="center" vertical="center"/>
      <protection/>
    </xf>
    <xf numFmtId="0" fontId="5" fillId="0" borderId="13" xfId="39" applyNumberFormat="1" applyFont="1" applyBorder="1" applyAlignment="1">
      <alignment horizontal="center" vertical="center"/>
      <protection/>
    </xf>
    <xf numFmtId="0" fontId="5" fillId="0" borderId="34" xfId="43" applyNumberFormat="1" applyFont="1" applyFill="1" applyBorder="1" applyAlignment="1">
      <alignment horizontal="center" vertical="center"/>
      <protection/>
    </xf>
    <xf numFmtId="0" fontId="5" fillId="34" borderId="12" xfId="43" applyNumberFormat="1" applyFont="1" applyFill="1" applyBorder="1" applyAlignment="1">
      <alignment horizontal="center" vertical="center"/>
      <protection/>
    </xf>
    <xf numFmtId="0" fontId="5" fillId="33" borderId="12" xfId="43" applyNumberFormat="1" applyFont="1" applyFill="1" applyBorder="1" applyAlignment="1">
      <alignment horizontal="center" vertical="center"/>
      <protection/>
    </xf>
    <xf numFmtId="0" fontId="5" fillId="0" borderId="104" xfId="39" applyNumberFormat="1" applyFont="1" applyFill="1" applyBorder="1" applyAlignment="1">
      <alignment horizontal="center" vertical="center"/>
      <protection/>
    </xf>
    <xf numFmtId="0" fontId="5" fillId="0" borderId="0" xfId="43" applyNumberFormat="1" applyFont="1" applyFill="1" applyBorder="1" applyAlignment="1">
      <alignment horizontal="center" vertical="center"/>
      <protection/>
    </xf>
    <xf numFmtId="0" fontId="5" fillId="0" borderId="105" xfId="39" applyNumberFormat="1" applyFont="1" applyFill="1" applyBorder="1" applyAlignment="1">
      <alignment horizontal="center" vertical="center"/>
      <protection/>
    </xf>
    <xf numFmtId="0" fontId="5" fillId="0" borderId="52" xfId="39" applyNumberFormat="1" applyFont="1" applyFill="1" applyBorder="1" applyAlignment="1">
      <alignment horizontal="center" vertical="center"/>
      <protection/>
    </xf>
    <xf numFmtId="0" fontId="5" fillId="0" borderId="10" xfId="43" applyNumberFormat="1" applyFont="1" applyFill="1" applyBorder="1" applyAlignment="1">
      <alignment horizontal="center" vertical="center"/>
      <protection/>
    </xf>
    <xf numFmtId="0" fontId="5" fillId="0" borderId="12" xfId="39" applyNumberFormat="1" applyFont="1" applyFill="1" applyBorder="1" applyAlignment="1">
      <alignment horizontal="center" vertical="center"/>
      <protection/>
    </xf>
    <xf numFmtId="0" fontId="5" fillId="0" borderId="36" xfId="39" applyNumberFormat="1" applyFont="1" applyFill="1" applyBorder="1" applyAlignment="1">
      <alignment horizontal="center" vertical="center"/>
      <protection/>
    </xf>
    <xf numFmtId="0" fontId="5" fillId="0" borderId="10" xfId="39" applyNumberFormat="1" applyFont="1" applyBorder="1" applyAlignment="1">
      <alignment horizontal="left" vertical="center"/>
      <protection/>
    </xf>
    <xf numFmtId="0" fontId="5" fillId="34" borderId="38" xfId="43" applyNumberFormat="1" applyFont="1" applyFill="1" applyBorder="1" applyAlignment="1">
      <alignment horizontal="center" vertical="center"/>
      <protection/>
    </xf>
    <xf numFmtId="0" fontId="5" fillId="33" borderId="38" xfId="43" applyNumberFormat="1" applyFont="1" applyFill="1" applyBorder="1" applyAlignment="1">
      <alignment horizontal="center" vertical="center"/>
      <protection/>
    </xf>
    <xf numFmtId="0" fontId="5" fillId="0" borderId="48" xfId="39" applyNumberFormat="1" applyFont="1" applyFill="1" applyBorder="1" applyAlignment="1">
      <alignment horizontal="center" vertical="center"/>
      <protection/>
    </xf>
    <xf numFmtId="0" fontId="5" fillId="0" borderId="32" xfId="43" applyNumberFormat="1" applyFont="1" applyFill="1" applyBorder="1" applyAlignment="1">
      <alignment horizontal="center" vertical="center"/>
      <protection/>
    </xf>
    <xf numFmtId="0" fontId="5" fillId="0" borderId="50" xfId="39" applyNumberFormat="1" applyFont="1" applyFill="1" applyBorder="1" applyAlignment="1">
      <alignment horizontal="center" vertical="center"/>
      <protection/>
    </xf>
    <xf numFmtId="0" fontId="5" fillId="0" borderId="0" xfId="39" applyNumberFormat="1" applyFont="1" applyBorder="1" applyAlignment="1">
      <alignment vertical="center"/>
      <protection/>
    </xf>
    <xf numFmtId="0" fontId="5" fillId="33" borderId="34" xfId="43" applyNumberFormat="1" applyFont="1" applyFill="1" applyBorder="1" applyAlignment="1">
      <alignment horizontal="center" vertical="center"/>
      <protection/>
    </xf>
    <xf numFmtId="0" fontId="5" fillId="0" borderId="33" xfId="39" applyNumberFormat="1" applyFont="1" applyFill="1" applyBorder="1" applyAlignment="1">
      <alignment horizontal="center" vertical="center"/>
      <protection/>
    </xf>
    <xf numFmtId="0" fontId="5" fillId="0" borderId="51" xfId="43" applyNumberFormat="1" applyFont="1" applyFill="1" applyBorder="1" applyAlignment="1">
      <alignment horizontal="center" vertical="center"/>
      <protection/>
    </xf>
    <xf numFmtId="0" fontId="5" fillId="0" borderId="35" xfId="39" applyNumberFormat="1" applyFont="1" applyFill="1" applyBorder="1" applyAlignment="1">
      <alignment horizontal="center" vertical="center"/>
      <protection/>
    </xf>
    <xf numFmtId="0" fontId="5" fillId="34" borderId="13" xfId="43" applyNumberFormat="1" applyFont="1" applyFill="1" applyBorder="1" applyAlignment="1">
      <alignment horizontal="center" vertical="center"/>
      <protection/>
    </xf>
    <xf numFmtId="0" fontId="5" fillId="33" borderId="13" xfId="43" applyNumberFormat="1" applyFont="1" applyFill="1" applyBorder="1" applyAlignment="1">
      <alignment horizontal="center" vertical="center"/>
      <protection/>
    </xf>
    <xf numFmtId="0" fontId="5" fillId="0" borderId="0" xfId="39" applyNumberFormat="1" applyFont="1" applyBorder="1" applyAlignment="1">
      <alignment horizontal="right" vertical="center"/>
      <protection/>
    </xf>
    <xf numFmtId="0" fontId="5" fillId="0" borderId="53" xfId="39" applyNumberFormat="1" applyFont="1" applyFill="1" applyBorder="1" applyAlignment="1">
      <alignment horizontal="center" vertical="center"/>
      <protection/>
    </xf>
    <xf numFmtId="0" fontId="5" fillId="0" borderId="10" xfId="39" applyNumberFormat="1" applyFont="1" applyFill="1" applyBorder="1" applyAlignment="1">
      <alignment horizontal="center" vertical="center"/>
      <protection/>
    </xf>
    <xf numFmtId="0" fontId="5" fillId="34" borderId="0" xfId="43" applyNumberFormat="1" applyFont="1" applyFill="1" applyBorder="1" applyAlignment="1">
      <alignment horizontal="center" vertical="center"/>
      <protection/>
    </xf>
    <xf numFmtId="0" fontId="5" fillId="0" borderId="13" xfId="39" applyNumberFormat="1" applyFont="1" applyFill="1" applyBorder="1" applyAlignment="1">
      <alignment horizontal="center" vertical="center"/>
      <protection/>
    </xf>
    <xf numFmtId="0" fontId="5" fillId="34" borderId="34" xfId="43" applyNumberFormat="1" applyFont="1" applyFill="1" applyBorder="1" applyAlignment="1">
      <alignment horizontal="center" vertical="center"/>
      <protection/>
    </xf>
    <xf numFmtId="0" fontId="5" fillId="0" borderId="12" xfId="43" applyNumberFormat="1" applyFont="1" applyFill="1" applyBorder="1" applyAlignment="1">
      <alignment horizontal="center" vertical="center"/>
      <protection/>
    </xf>
    <xf numFmtId="0" fontId="5" fillId="0" borderId="36" xfId="43" applyNumberFormat="1" applyFont="1" applyFill="1" applyBorder="1" applyAlignment="1">
      <alignment horizontal="center" vertical="center"/>
      <protection/>
    </xf>
    <xf numFmtId="0" fontId="5" fillId="0" borderId="48" xfId="43" applyNumberFormat="1" applyFont="1" applyFill="1" applyBorder="1" applyAlignment="1">
      <alignment horizontal="center" vertical="center"/>
      <protection/>
    </xf>
    <xf numFmtId="0" fontId="5" fillId="0" borderId="50" xfId="43" applyNumberFormat="1" applyFont="1" applyFill="1" applyBorder="1" applyAlignment="1">
      <alignment horizontal="center" vertical="center"/>
      <protection/>
    </xf>
    <xf numFmtId="0" fontId="5" fillId="0" borderId="33" xfId="43" applyNumberFormat="1" applyFont="1" applyFill="1" applyBorder="1" applyAlignment="1">
      <alignment horizontal="center" vertical="center"/>
      <protection/>
    </xf>
    <xf numFmtId="0" fontId="5" fillId="0" borderId="35" xfId="43" applyNumberFormat="1" applyFont="1" applyFill="1" applyBorder="1" applyAlignment="1">
      <alignment horizontal="center" vertical="center"/>
      <protection/>
    </xf>
    <xf numFmtId="0" fontId="5" fillId="34" borderId="48" xfId="43" applyNumberFormat="1" applyFont="1" applyFill="1" applyBorder="1" applyAlignment="1">
      <alignment horizontal="center" vertical="center"/>
      <protection/>
    </xf>
    <xf numFmtId="0" fontId="5" fillId="0" borderId="106" xfId="39" applyNumberFormat="1" applyFont="1" applyFill="1" applyBorder="1" applyAlignment="1">
      <alignment horizontal="center" vertical="center"/>
      <protection/>
    </xf>
    <xf numFmtId="0" fontId="5" fillId="34" borderId="0" xfId="43" applyNumberFormat="1" applyFont="1" applyFill="1" applyBorder="1" applyAlignment="1">
      <alignment horizontal="right" vertical="center"/>
      <protection/>
    </xf>
    <xf numFmtId="0" fontId="5" fillId="33" borderId="12" xfId="43" applyNumberFormat="1" applyFont="1" applyFill="1" applyBorder="1" applyAlignment="1">
      <alignment horizontal="left" vertical="center"/>
      <protection/>
    </xf>
    <xf numFmtId="0" fontId="5" fillId="34" borderId="13" xfId="43" applyNumberFormat="1" applyFont="1" applyFill="1" applyBorder="1" applyAlignment="1">
      <alignment horizontal="right" vertical="center"/>
      <protection/>
    </xf>
    <xf numFmtId="0" fontId="5" fillId="34" borderId="38" xfId="43" applyNumberFormat="1" applyFont="1" applyFill="1" applyBorder="1" applyAlignment="1">
      <alignment horizontal="right" vertical="center"/>
      <protection/>
    </xf>
    <xf numFmtId="0" fontId="5" fillId="33" borderId="38" xfId="43" applyNumberFormat="1" applyFont="1" applyFill="1" applyBorder="1" applyAlignment="1">
      <alignment horizontal="left" vertical="center"/>
      <protection/>
    </xf>
    <xf numFmtId="0" fontId="5" fillId="34" borderId="12" xfId="43" applyNumberFormat="1" applyFont="1" applyFill="1" applyBorder="1" applyAlignment="1">
      <alignment horizontal="right" vertical="center"/>
      <protection/>
    </xf>
    <xf numFmtId="0" fontId="5" fillId="34" borderId="34" xfId="43" applyNumberFormat="1" applyFont="1" applyFill="1" applyBorder="1" applyAlignment="1">
      <alignment horizontal="right" vertical="center"/>
      <protection/>
    </xf>
    <xf numFmtId="0" fontId="5" fillId="34" borderId="48" xfId="43" applyNumberFormat="1" applyFont="1" applyFill="1" applyBorder="1" applyAlignment="1">
      <alignment horizontal="right" vertical="center"/>
      <protection/>
    </xf>
    <xf numFmtId="0" fontId="5" fillId="0" borderId="54" xfId="39" applyNumberFormat="1" applyFont="1" applyBorder="1" applyAlignment="1">
      <alignment vertical="center"/>
      <protection/>
    </xf>
    <xf numFmtId="0" fontId="48" fillId="38" borderId="6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46" fillId="0" borderId="0" xfId="40" applyFont="1" applyAlignment="1">
      <alignment horizontal="left" vertical="center"/>
      <protection/>
    </xf>
    <xf numFmtId="0" fontId="25" fillId="0" borderId="0" xfId="40" applyFont="1" applyAlignment="1">
      <alignment horizontal="center" vertical="center"/>
      <protection/>
    </xf>
    <xf numFmtId="0" fontId="5" fillId="0" borderId="0" xfId="40" applyFont="1" applyAlignment="1">
      <alignment vertical="center"/>
      <protection/>
    </xf>
    <xf numFmtId="0" fontId="5" fillId="0" borderId="0" xfId="40" applyFont="1" applyAlignment="1">
      <alignment horizontal="center" vertical="center"/>
      <protection/>
    </xf>
    <xf numFmtId="0" fontId="5" fillId="0" borderId="0" xfId="40" applyFont="1" applyAlignment="1">
      <alignment horizontal="left" vertical="center"/>
      <protection/>
    </xf>
    <xf numFmtId="0" fontId="46" fillId="0" borderId="0" xfId="40" applyFont="1" applyAlignment="1">
      <alignment horizontal="center" vertical="center"/>
      <protection/>
    </xf>
    <xf numFmtId="0" fontId="25" fillId="40" borderId="0" xfId="40" applyFont="1" applyFill="1" applyAlignment="1">
      <alignment horizontal="center" vertical="center"/>
      <protection/>
    </xf>
    <xf numFmtId="0" fontId="25" fillId="35" borderId="0" xfId="40" applyFont="1" applyFill="1" applyAlignment="1">
      <alignment horizontal="center" vertical="center"/>
      <protection/>
    </xf>
    <xf numFmtId="0" fontId="5" fillId="35" borderId="0" xfId="40" applyFont="1" applyFill="1" applyAlignment="1">
      <alignment vertical="center"/>
      <protection/>
    </xf>
    <xf numFmtId="0" fontId="46" fillId="35" borderId="0" xfId="40" applyFont="1" applyFill="1" applyAlignment="1">
      <alignment horizontal="center" vertical="center"/>
      <protection/>
    </xf>
    <xf numFmtId="0" fontId="18" fillId="35" borderId="0" xfId="40" applyFont="1" applyFill="1" applyAlignment="1">
      <alignment horizontal="center" vertical="center"/>
      <protection/>
    </xf>
    <xf numFmtId="0" fontId="5" fillId="40" borderId="0" xfId="40" applyFont="1" applyFill="1" applyAlignment="1">
      <alignment horizontal="center" vertical="center"/>
      <protection/>
    </xf>
    <xf numFmtId="0" fontId="5" fillId="35" borderId="0" xfId="40" applyFont="1" applyFill="1" applyAlignment="1">
      <alignment horizontal="center" vertical="center"/>
      <protection/>
    </xf>
    <xf numFmtId="0" fontId="18" fillId="0" borderId="0" xfId="40" applyFont="1" applyAlignment="1">
      <alignment horizontal="center" vertical="center"/>
      <protection/>
    </xf>
    <xf numFmtId="0" fontId="5" fillId="0" borderId="0" xfId="40" applyFont="1" applyFill="1" applyAlignment="1">
      <alignment horizontal="left" vertical="center"/>
      <protection/>
    </xf>
    <xf numFmtId="0" fontId="65" fillId="0" borderId="107" xfId="15" applyFont="1" applyBorder="1" applyAlignment="1">
      <alignment horizontal="center" vertical="center"/>
      <protection/>
    </xf>
    <xf numFmtId="0" fontId="5" fillId="0" borderId="108" xfId="40" applyFont="1" applyBorder="1" applyAlignment="1">
      <alignment horizontal="center" vertical="center"/>
      <protection/>
    </xf>
    <xf numFmtId="0" fontId="5" fillId="0" borderId="109" xfId="40" applyFont="1" applyBorder="1" applyAlignment="1">
      <alignment horizontal="center" vertical="center"/>
      <protection/>
    </xf>
    <xf numFmtId="0" fontId="5" fillId="0" borderId="110" xfId="15" applyFont="1" applyBorder="1" applyAlignment="1">
      <alignment horizontal="center" vertical="center"/>
      <protection/>
    </xf>
    <xf numFmtId="0" fontId="5" fillId="41" borderId="55" xfId="40" applyFont="1" applyFill="1" applyBorder="1" applyAlignment="1">
      <alignment horizontal="center" vertical="center"/>
      <protection/>
    </xf>
    <xf numFmtId="0" fontId="65" fillId="0" borderId="111" xfId="15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112" xfId="15" applyFont="1" applyBorder="1" applyAlignment="1">
      <alignment horizontal="center" vertical="center"/>
      <protection/>
    </xf>
    <xf numFmtId="20" fontId="5" fillId="0" borderId="0" xfId="40" applyNumberFormat="1" applyFont="1" applyAlignment="1">
      <alignment horizontal="center" vertical="center"/>
      <protection/>
    </xf>
    <xf numFmtId="20" fontId="5" fillId="41" borderId="55" xfId="40" applyNumberFormat="1" applyFont="1" applyFill="1" applyBorder="1" applyAlignment="1">
      <alignment horizontal="center" vertical="center"/>
      <protection/>
    </xf>
    <xf numFmtId="0" fontId="5" fillId="41" borderId="55" xfId="0" applyFont="1" applyFill="1" applyBorder="1" applyAlignment="1">
      <alignment horizontal="center" vertical="center"/>
    </xf>
    <xf numFmtId="0" fontId="5" fillId="0" borderId="113" xfId="15" applyFont="1" applyBorder="1" applyAlignment="1">
      <alignment horizontal="center" vertical="center"/>
      <protection/>
    </xf>
    <xf numFmtId="0" fontId="5" fillId="0" borderId="114" xfId="40" applyFont="1" applyBorder="1" applyAlignment="1">
      <alignment horizontal="center" vertical="center"/>
      <protection/>
    </xf>
    <xf numFmtId="0" fontId="5" fillId="0" borderId="115" xfId="40" applyFont="1" applyBorder="1" applyAlignment="1">
      <alignment horizontal="center" vertical="center"/>
      <protection/>
    </xf>
    <xf numFmtId="0" fontId="5" fillId="0" borderId="116" xfId="15" applyFont="1" applyBorder="1" applyAlignment="1">
      <alignment horizontal="center" vertical="center"/>
      <protection/>
    </xf>
    <xf numFmtId="0" fontId="33" fillId="0" borderId="0" xfId="40" applyFont="1" applyAlignment="1">
      <alignment horizontal="center" vertical="center"/>
      <protection/>
    </xf>
    <xf numFmtId="0" fontId="5" fillId="41" borderId="34" xfId="40" applyFont="1" applyFill="1" applyBorder="1" applyAlignment="1">
      <alignment horizontal="center" vertical="center"/>
      <protection/>
    </xf>
    <xf numFmtId="0" fontId="5" fillId="41" borderId="38" xfId="40" applyFont="1" applyFill="1" applyBorder="1" applyAlignment="1">
      <alignment horizontal="center" vertical="center"/>
      <protection/>
    </xf>
    <xf numFmtId="0" fontId="5" fillId="41" borderId="13" xfId="40" applyFont="1" applyFill="1" applyBorder="1" applyAlignment="1">
      <alignment horizontal="center" vertical="center"/>
      <protection/>
    </xf>
    <xf numFmtId="20" fontId="5" fillId="41" borderId="10" xfId="40" applyNumberFormat="1" applyFont="1" applyFill="1" applyBorder="1" applyAlignment="1">
      <alignment horizontal="center" vertical="center"/>
      <protection/>
    </xf>
    <xf numFmtId="0" fontId="5" fillId="41" borderId="11" xfId="40" applyFont="1" applyFill="1" applyBorder="1" applyAlignment="1">
      <alignment horizontal="center" vertical="center"/>
      <protection/>
    </xf>
    <xf numFmtId="0" fontId="5" fillId="41" borderId="0" xfId="40" applyFont="1" applyFill="1" applyAlignment="1">
      <alignment horizontal="center" vertical="center"/>
      <protection/>
    </xf>
    <xf numFmtId="0" fontId="5" fillId="41" borderId="55" xfId="40" applyFont="1" applyFill="1" applyBorder="1" applyAlignment="1">
      <alignment vertical="center"/>
      <protection/>
    </xf>
    <xf numFmtId="0" fontId="5" fillId="41" borderId="10" xfId="40" applyFont="1" applyFill="1" applyBorder="1" applyAlignment="1">
      <alignment horizontal="center" vertical="center"/>
      <protection/>
    </xf>
    <xf numFmtId="0" fontId="5" fillId="41" borderId="19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9" xfId="40" applyFont="1" applyFill="1" applyBorder="1" applyAlignment="1">
      <alignment horizontal="center" vertical="center"/>
      <protection/>
    </xf>
    <xf numFmtId="0" fontId="5" fillId="41" borderId="38" xfId="0" applyFont="1" applyFill="1" applyBorder="1" applyAlignment="1">
      <alignment horizontal="center" vertical="center"/>
    </xf>
    <xf numFmtId="20" fontId="5" fillId="41" borderId="34" xfId="40" applyNumberFormat="1" applyFont="1" applyFill="1" applyBorder="1" applyAlignment="1">
      <alignment horizontal="center" vertical="center"/>
      <protection/>
    </xf>
    <xf numFmtId="0" fontId="5" fillId="0" borderId="34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38" xfId="40" applyFont="1" applyBorder="1" applyAlignment="1">
      <alignment horizontal="center" vertical="center"/>
      <protection/>
    </xf>
    <xf numFmtId="20" fontId="5" fillId="0" borderId="34" xfId="40" applyNumberFormat="1" applyFont="1" applyBorder="1" applyAlignment="1">
      <alignment horizontal="center" vertical="center"/>
      <protection/>
    </xf>
    <xf numFmtId="20" fontId="5" fillId="0" borderId="10" xfId="40" applyNumberFormat="1" applyFont="1" applyBorder="1" applyAlignment="1">
      <alignment horizontal="center" vertical="center"/>
      <protection/>
    </xf>
    <xf numFmtId="0" fontId="5" fillId="0" borderId="55" xfId="40" applyFont="1" applyBorder="1" applyAlignment="1">
      <alignment horizontal="center" vertical="center"/>
      <protection/>
    </xf>
    <xf numFmtId="20" fontId="5" fillId="0" borderId="55" xfId="40" applyNumberFormat="1" applyFont="1" applyBorder="1" applyAlignment="1">
      <alignment horizontal="center"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5" fillId="0" borderId="0" xfId="40" applyFont="1" applyFill="1" applyAlignment="1">
      <alignment vertical="center"/>
      <protection/>
    </xf>
    <xf numFmtId="0" fontId="65" fillId="0" borderId="107" xfId="15" applyFont="1" applyFill="1" applyBorder="1" applyAlignment="1">
      <alignment horizontal="center" vertical="center"/>
      <protection/>
    </xf>
    <xf numFmtId="0" fontId="5" fillId="0" borderId="108" xfId="40" applyFont="1" applyFill="1" applyBorder="1" applyAlignment="1">
      <alignment horizontal="center" vertical="center"/>
      <protection/>
    </xf>
    <xf numFmtId="0" fontId="5" fillId="0" borderId="109" xfId="40" applyFont="1" applyFill="1" applyBorder="1" applyAlignment="1">
      <alignment horizontal="center" vertical="center"/>
      <protection/>
    </xf>
    <xf numFmtId="0" fontId="5" fillId="0" borderId="110" xfId="15" applyFont="1" applyFill="1" applyBorder="1" applyAlignment="1">
      <alignment horizontal="center" vertical="center"/>
      <protection/>
    </xf>
    <xf numFmtId="20" fontId="5" fillId="0" borderId="0" xfId="40" applyNumberFormat="1" applyFont="1" applyFill="1" applyAlignment="1">
      <alignment horizontal="center" vertical="center"/>
      <protection/>
    </xf>
    <xf numFmtId="0" fontId="65" fillId="0" borderId="111" xfId="15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12" xfId="15" applyFont="1" applyFill="1" applyBorder="1" applyAlignment="1">
      <alignment horizontal="center" vertical="center"/>
      <protection/>
    </xf>
    <xf numFmtId="0" fontId="5" fillId="0" borderId="113" xfId="15" applyFont="1" applyFill="1" applyBorder="1" applyAlignment="1">
      <alignment horizontal="center" vertical="center"/>
      <protection/>
    </xf>
    <xf numFmtId="0" fontId="5" fillId="0" borderId="114" xfId="40" applyFont="1" applyFill="1" applyBorder="1" applyAlignment="1">
      <alignment horizontal="center" vertical="center"/>
      <protection/>
    </xf>
    <xf numFmtId="0" fontId="5" fillId="0" borderId="115" xfId="40" applyFont="1" applyFill="1" applyBorder="1" applyAlignment="1">
      <alignment horizontal="center" vertical="center"/>
      <protection/>
    </xf>
    <xf numFmtId="0" fontId="5" fillId="0" borderId="116" xfId="15" applyFont="1" applyFill="1" applyBorder="1" applyAlignment="1">
      <alignment horizontal="center" vertical="center"/>
      <protection/>
    </xf>
    <xf numFmtId="0" fontId="5" fillId="41" borderId="55" xfId="40" applyFont="1" applyFill="1" applyBorder="1" applyAlignment="1">
      <alignment horizontal="center" vertical="center"/>
      <protection/>
    </xf>
    <xf numFmtId="0" fontId="5" fillId="41" borderId="55" xfId="40" applyFont="1" applyFill="1" applyBorder="1" applyAlignment="1">
      <alignment horizontal="right" vertical="center"/>
      <protection/>
    </xf>
    <xf numFmtId="0" fontId="48" fillId="33" borderId="10" xfId="0" applyNumberFormat="1" applyFont="1" applyFill="1" applyBorder="1" applyAlignment="1">
      <alignment horizontal="center" vertical="center"/>
    </xf>
    <xf numFmtId="0" fontId="4" fillId="0" borderId="36" xfId="44" applyFont="1" applyBorder="1" applyAlignment="1">
      <alignment horizontal="center"/>
      <protection/>
    </xf>
    <xf numFmtId="0" fontId="60" fillId="0" borderId="0" xfId="0" applyFont="1" applyFill="1" applyAlignment="1">
      <alignment horizontal="center" vertical="center"/>
    </xf>
    <xf numFmtId="0" fontId="4" fillId="0" borderId="0" xfId="44" applyFont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36" xfId="44" applyFont="1" applyBorder="1" applyAlignment="1">
      <alignment horizontal="center" vertical="center"/>
      <protection/>
    </xf>
    <xf numFmtId="0" fontId="4" fillId="0" borderId="0" xfId="44" applyFont="1" applyBorder="1" applyAlignment="1">
      <alignment horizontal="center" vertical="center"/>
      <protection/>
    </xf>
    <xf numFmtId="0" fontId="4" fillId="0" borderId="36" xfId="44" applyFont="1" applyFill="1" applyBorder="1" applyAlignment="1">
      <alignment horizontal="center" vertical="center"/>
      <protection/>
    </xf>
    <xf numFmtId="0" fontId="4" fillId="0" borderId="0" xfId="44" applyFont="1" applyFill="1" applyBorder="1" applyAlignment="1">
      <alignment horizontal="center" vertical="center"/>
      <protection/>
    </xf>
    <xf numFmtId="0" fontId="4" fillId="0" borderId="0" xfId="44" applyFont="1" applyFill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4" fillId="0" borderId="51" xfId="44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25" fillId="0" borderId="10" xfId="39" applyNumberFormat="1" applyFont="1" applyFill="1" applyBorder="1" applyAlignment="1">
      <alignment horizontal="center" vertical="center"/>
      <protection/>
    </xf>
    <xf numFmtId="0" fontId="37" fillId="0" borderId="0" xfId="44" applyFont="1" applyFill="1" applyAlignment="1">
      <alignment horizontal="center" vertical="center"/>
      <protection/>
    </xf>
    <xf numFmtId="0" fontId="26" fillId="0" borderId="10" xfId="44" applyFont="1" applyFill="1" applyBorder="1" applyAlignment="1">
      <alignment horizontal="center" vertical="center"/>
      <protection/>
    </xf>
    <xf numFmtId="0" fontId="26" fillId="0" borderId="0" xfId="44" applyFont="1" applyFill="1" applyBorder="1" applyAlignment="1">
      <alignment horizontal="center" vertical="center"/>
      <protection/>
    </xf>
    <xf numFmtId="0" fontId="26" fillId="0" borderId="0" xfId="44" applyFont="1" applyFill="1" applyAlignment="1">
      <alignment horizontal="center" vertical="center"/>
      <protection/>
    </xf>
    <xf numFmtId="0" fontId="25" fillId="0" borderId="0" xfId="39" applyNumberFormat="1" applyFont="1" applyFill="1" applyBorder="1" applyAlignment="1">
      <alignment horizontal="center" vertical="center"/>
      <protection/>
    </xf>
    <xf numFmtId="0" fontId="5" fillId="41" borderId="55" xfId="40" applyFont="1" applyFill="1" applyBorder="1" applyAlignment="1">
      <alignment horizontal="center" vertical="center"/>
      <protection/>
    </xf>
    <xf numFmtId="0" fontId="5" fillId="41" borderId="10" xfId="40" applyFont="1" applyFill="1" applyBorder="1" applyAlignment="1">
      <alignment horizontal="center" vertical="center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0" fontId="69" fillId="0" borderId="0" xfId="39" applyNumberFormat="1" applyFont="1" applyAlignment="1">
      <alignment vertical="center"/>
      <protection/>
    </xf>
    <xf numFmtId="0" fontId="25" fillId="0" borderId="0" xfId="39" applyFont="1" applyAlignment="1">
      <alignment vertical="center"/>
      <protection/>
    </xf>
    <xf numFmtId="0" fontId="4" fillId="0" borderId="0" xfId="44" applyFont="1" applyAlignment="1">
      <alignment horizontal="right"/>
      <protection/>
    </xf>
    <xf numFmtId="0" fontId="4" fillId="0" borderId="0" xfId="44" applyFont="1">
      <alignment/>
      <protection/>
    </xf>
    <xf numFmtId="0" fontId="4" fillId="0" borderId="10" xfId="44" applyFont="1" applyBorder="1" applyAlignment="1">
      <alignment horizontal="center" vertical="top" wrapText="1"/>
      <protection/>
    </xf>
    <xf numFmtId="0" fontId="4" fillId="0" borderId="19" xfId="44" applyFont="1" applyBorder="1" applyAlignment="1">
      <alignment horizontal="center" vertical="top" wrapText="1"/>
      <protection/>
    </xf>
    <xf numFmtId="0" fontId="4" fillId="0" borderId="0" xfId="44" applyFont="1" applyBorder="1" applyAlignment="1">
      <alignment horizontal="center" vertical="top" wrapText="1"/>
      <protection/>
    </xf>
    <xf numFmtId="0" fontId="4" fillId="0" borderId="38" xfId="44" applyFont="1" applyBorder="1" applyAlignment="1">
      <alignment horizontal="center" vertical="top" wrapText="1"/>
      <protection/>
    </xf>
    <xf numFmtId="0" fontId="4" fillId="0" borderId="50" xfId="44" applyFont="1" applyBorder="1" applyAlignment="1">
      <alignment horizontal="center" vertical="top" wrapText="1"/>
      <protection/>
    </xf>
    <xf numFmtId="0" fontId="4" fillId="0" borderId="0" xfId="44" applyFont="1" applyAlignment="1">
      <alignment horizontal="center"/>
      <protection/>
    </xf>
    <xf numFmtId="0" fontId="26" fillId="0" borderId="32" xfId="44" applyFont="1" applyBorder="1">
      <alignment/>
      <protection/>
    </xf>
    <xf numFmtId="0" fontId="4" fillId="0" borderId="36" xfId="44" applyFont="1" applyBorder="1" applyAlignment="1">
      <alignment horizontal="left"/>
      <protection/>
    </xf>
    <xf numFmtId="0" fontId="4" fillId="0" borderId="32" xfId="44" applyFont="1" applyBorder="1">
      <alignment/>
      <protection/>
    </xf>
    <xf numFmtId="184" fontId="4" fillId="0" borderId="36" xfId="44" applyNumberFormat="1" applyFont="1" applyBorder="1" applyAlignment="1">
      <alignment horizontal="center"/>
      <protection/>
    </xf>
    <xf numFmtId="0" fontId="4" fillId="0" borderId="33" xfId="44" applyFont="1" applyBorder="1" applyAlignment="1">
      <alignment horizontal="center"/>
      <protection/>
    </xf>
    <xf numFmtId="0" fontId="4" fillId="0" borderId="50" xfId="44" applyFont="1" applyBorder="1">
      <alignment/>
      <protection/>
    </xf>
    <xf numFmtId="0" fontId="26" fillId="0" borderId="0" xfId="44" applyFont="1" applyBorder="1" applyAlignment="1">
      <alignment horizontal="center" vertical="center"/>
      <protection/>
    </xf>
    <xf numFmtId="0" fontId="4" fillId="0" borderId="0" xfId="44" applyFont="1" applyBorder="1" applyAlignment="1">
      <alignment horizontal="center"/>
      <protection/>
    </xf>
    <xf numFmtId="0" fontId="4" fillId="0" borderId="32" xfId="44" applyFont="1" applyBorder="1" applyAlignment="1">
      <alignment horizontal="center" vertical="center"/>
      <protection/>
    </xf>
    <xf numFmtId="0" fontId="4" fillId="0" borderId="0" xfId="44" applyFont="1" applyBorder="1">
      <alignment/>
      <protection/>
    </xf>
    <xf numFmtId="0" fontId="4" fillId="0" borderId="48" xfId="44" applyFont="1" applyBorder="1">
      <alignment/>
      <protection/>
    </xf>
    <xf numFmtId="0" fontId="4" fillId="0" borderId="12" xfId="44" applyFont="1" applyFill="1" applyBorder="1">
      <alignment/>
      <protection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5" fillId="0" borderId="0" xfId="39" applyNumberFormat="1" applyFont="1" applyBorder="1" applyAlignment="1">
      <alignment horizontal="left"/>
      <protection/>
    </xf>
    <xf numFmtId="0" fontId="5" fillId="0" borderId="0" xfId="39" applyNumberFormat="1" applyFont="1" applyFill="1" applyBorder="1" applyAlignment="1">
      <alignment horizontal="left"/>
      <protection/>
    </xf>
    <xf numFmtId="0" fontId="5" fillId="0" borderId="55" xfId="39" applyNumberFormat="1" applyFont="1" applyBorder="1">
      <alignment/>
      <protection/>
    </xf>
    <xf numFmtId="0" fontId="5" fillId="0" borderId="55" xfId="39" applyNumberFormat="1" applyFont="1" applyBorder="1" applyAlignment="1">
      <alignment horizontal="left"/>
      <protection/>
    </xf>
    <xf numFmtId="0" fontId="5" fillId="0" borderId="55" xfId="39" applyNumberFormat="1" applyFont="1" applyFill="1" applyBorder="1" applyAlignment="1">
      <alignment horizontal="left"/>
      <protection/>
    </xf>
    <xf numFmtId="0" fontId="50" fillId="0" borderId="10" xfId="39" applyNumberFormat="1" applyFont="1" applyBorder="1" applyAlignment="1">
      <alignment horizontal="left"/>
      <protection/>
    </xf>
    <xf numFmtId="0" fontId="4" fillId="0" borderId="51" xfId="44" applyFont="1" applyBorder="1" applyAlignment="1">
      <alignment horizontal="center"/>
      <protection/>
    </xf>
    <xf numFmtId="0" fontId="4" fillId="0" borderId="0" xfId="44" applyFont="1" applyBorder="1" applyAlignment="1">
      <alignment horizontal="left"/>
      <protection/>
    </xf>
    <xf numFmtId="0" fontId="4" fillId="0" borderId="32" xfId="44" applyFont="1" applyBorder="1" applyAlignment="1">
      <alignment horizontal="center"/>
      <protection/>
    </xf>
    <xf numFmtId="0" fontId="33" fillId="0" borderId="10" xfId="39" applyNumberFormat="1" applyFont="1" applyBorder="1" applyAlignment="1">
      <alignment horizontal="center" vertical="center"/>
      <protection/>
    </xf>
    <xf numFmtId="0" fontId="4" fillId="0" borderId="0" xfId="44" applyFont="1" applyFill="1" applyBorder="1">
      <alignment/>
      <protection/>
    </xf>
    <xf numFmtId="0" fontId="5" fillId="0" borderId="23" xfId="39" applyNumberFormat="1" applyFont="1" applyFill="1" applyBorder="1" applyAlignment="1">
      <alignment horizontal="center"/>
      <protection/>
    </xf>
    <xf numFmtId="0" fontId="5" fillId="0" borderId="0" xfId="39" applyNumberFormat="1" applyFont="1" applyBorder="1">
      <alignment/>
      <protection/>
    </xf>
    <xf numFmtId="0" fontId="5" fillId="0" borderId="0" xfId="39" applyNumberFormat="1" applyFont="1">
      <alignment/>
      <protection/>
    </xf>
    <xf numFmtId="0" fontId="5" fillId="0" borderId="19" xfId="39" applyNumberFormat="1" applyFont="1" applyBorder="1" applyAlignment="1" quotePrefix="1">
      <alignment horizontal="center"/>
      <protection/>
    </xf>
    <xf numFmtId="0" fontId="5" fillId="0" borderId="10" xfId="39" applyNumberFormat="1" applyFont="1" applyBorder="1" applyAlignment="1" quotePrefix="1">
      <alignment horizontal="center"/>
      <protection/>
    </xf>
    <xf numFmtId="20" fontId="5" fillId="41" borderId="13" xfId="40" applyNumberFormat="1" applyFont="1" applyFill="1" applyBorder="1" applyAlignment="1">
      <alignment horizontal="center" vertical="center"/>
      <protection/>
    </xf>
    <xf numFmtId="0" fontId="26" fillId="0" borderId="0" xfId="44" applyFont="1" applyFill="1" applyAlignment="1">
      <alignment vertical="center"/>
      <protection/>
    </xf>
    <xf numFmtId="0" fontId="5" fillId="41" borderId="10" xfId="39" applyNumberFormat="1" applyFont="1" applyFill="1" applyBorder="1">
      <alignment/>
      <protection/>
    </xf>
    <xf numFmtId="0" fontId="5" fillId="41" borderId="10" xfId="39" applyNumberFormat="1" applyFont="1" applyFill="1" applyBorder="1" applyAlignment="1">
      <alignment horizontal="left"/>
      <protection/>
    </xf>
    <xf numFmtId="0" fontId="5" fillId="41" borderId="55" xfId="40" applyFont="1" applyFill="1" applyBorder="1" applyAlignment="1">
      <alignment horizontal="center" vertical="center"/>
      <protection/>
    </xf>
    <xf numFmtId="0" fontId="5" fillId="41" borderId="55" xfId="40" applyFont="1" applyFill="1" applyBorder="1" applyAlignment="1">
      <alignment horizontal="center" vertical="center"/>
      <protection/>
    </xf>
    <xf numFmtId="49" fontId="32" fillId="0" borderId="36" xfId="44" applyNumberFormat="1" applyFont="1" applyFill="1" applyBorder="1" applyAlignment="1">
      <alignment horizontal="center"/>
      <protection/>
    </xf>
    <xf numFmtId="0" fontId="4" fillId="0" borderId="0" xfId="44" applyFont="1" applyAlignment="1">
      <alignment horizontal="right" vertical="center"/>
      <protection/>
    </xf>
    <xf numFmtId="0" fontId="4" fillId="0" borderId="0" xfId="44" applyFont="1" applyBorder="1" applyAlignment="1">
      <alignment horizontal="center" vertical="center"/>
      <protection/>
    </xf>
    <xf numFmtId="0" fontId="5" fillId="0" borderId="0" xfId="44" applyFont="1" applyAlignment="1">
      <alignment horizontal="right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 wrapText="1"/>
      <protection/>
    </xf>
    <xf numFmtId="0" fontId="35" fillId="0" borderId="0" xfId="44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 vertical="center"/>
      <protection/>
    </xf>
    <xf numFmtId="0" fontId="4" fillId="0" borderId="0" xfId="44" applyFont="1" applyAlignment="1">
      <alignment horizontal="left" vertical="center"/>
      <protection/>
    </xf>
    <xf numFmtId="0" fontId="4" fillId="0" borderId="0" xfId="44" applyFont="1" applyFill="1" applyBorder="1" applyAlignment="1">
      <alignment vertical="center"/>
      <protection/>
    </xf>
    <xf numFmtId="0" fontId="4" fillId="0" borderId="0" xfId="44" applyFont="1" applyFill="1" applyAlignment="1">
      <alignment vertical="center"/>
      <protection/>
    </xf>
    <xf numFmtId="0" fontId="26" fillId="0" borderId="35" xfId="44" applyFont="1" applyFill="1" applyBorder="1" applyAlignment="1">
      <alignment vertical="center"/>
      <protection/>
    </xf>
    <xf numFmtId="0" fontId="4" fillId="0" borderId="0" xfId="44" applyFont="1" applyFill="1" applyBorder="1" applyAlignment="1">
      <alignment horizontal="center" vertical="center"/>
      <protection/>
    </xf>
    <xf numFmtId="0" fontId="36" fillId="0" borderId="36" xfId="0" applyFont="1" applyFill="1" applyBorder="1" applyAlignment="1">
      <alignment horizontal="center" vertical="center"/>
    </xf>
    <xf numFmtId="49" fontId="32" fillId="0" borderId="36" xfId="4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25" fillId="0" borderId="0" xfId="39" applyNumberFormat="1" applyFont="1" applyBorder="1" applyAlignment="1">
      <alignment horizontal="left" vertical="center"/>
      <protection/>
    </xf>
    <xf numFmtId="0" fontId="36" fillId="0" borderId="13" xfId="0" applyFont="1" applyFill="1" applyBorder="1" applyAlignment="1">
      <alignment horizontal="center" vertical="center"/>
    </xf>
    <xf numFmtId="0" fontId="26" fillId="0" borderId="51" xfId="44" applyFont="1" applyFill="1" applyBorder="1" applyAlignment="1">
      <alignment vertical="center"/>
      <protection/>
    </xf>
    <xf numFmtId="0" fontId="4" fillId="0" borderId="48" xfId="44" applyFont="1" applyFill="1" applyBorder="1" applyAlignment="1">
      <alignment vertical="center"/>
      <protection/>
    </xf>
    <xf numFmtId="49" fontId="38" fillId="0" borderId="36" xfId="44" applyNumberFormat="1" applyFont="1" applyFill="1" applyBorder="1" applyAlignment="1">
      <alignment horizontal="center" vertical="center"/>
      <protection/>
    </xf>
    <xf numFmtId="0" fontId="4" fillId="0" borderId="12" xfId="44" applyFont="1" applyFill="1" applyBorder="1" applyAlignment="1">
      <alignment vertical="center"/>
      <protection/>
    </xf>
    <xf numFmtId="0" fontId="25" fillId="0" borderId="34" xfId="39" applyNumberFormat="1" applyFont="1" applyBorder="1" applyAlignment="1">
      <alignment horizontal="left" vertical="center"/>
      <protection/>
    </xf>
    <xf numFmtId="0" fontId="4" fillId="0" borderId="117" xfId="44" applyFont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26" fillId="0" borderId="50" xfId="44" applyFont="1" applyFill="1" applyBorder="1" applyAlignment="1">
      <alignment vertical="center"/>
      <protection/>
    </xf>
    <xf numFmtId="0" fontId="42" fillId="0" borderId="0" xfId="0" applyFont="1" applyFill="1" applyBorder="1" applyAlignment="1">
      <alignment horizontal="center" vertical="center"/>
    </xf>
    <xf numFmtId="49" fontId="43" fillId="0" borderId="36" xfId="0" applyNumberFormat="1" applyFont="1" applyFill="1" applyBorder="1" applyAlignment="1">
      <alignment horizontal="center" vertical="center"/>
    </xf>
    <xf numFmtId="0" fontId="26" fillId="0" borderId="32" xfId="44" applyFont="1" applyFill="1" applyBorder="1" applyAlignment="1">
      <alignment vertical="center"/>
      <protection/>
    </xf>
    <xf numFmtId="0" fontId="26" fillId="0" borderId="36" xfId="44" applyFont="1" applyFill="1" applyBorder="1" applyAlignment="1">
      <alignment vertical="center"/>
      <protection/>
    </xf>
    <xf numFmtId="0" fontId="41" fillId="0" borderId="0" xfId="0" applyFont="1" applyFill="1" applyBorder="1" applyAlignment="1">
      <alignment horizontal="center" vertical="center"/>
    </xf>
    <xf numFmtId="0" fontId="39" fillId="0" borderId="36" xfId="44" applyFont="1" applyFill="1" applyBorder="1" applyAlignment="1">
      <alignment horizontal="center" vertical="center"/>
      <protection/>
    </xf>
    <xf numFmtId="0" fontId="4" fillId="0" borderId="95" xfId="44" applyFont="1" applyFill="1" applyBorder="1" applyAlignment="1">
      <alignment vertical="center"/>
      <protection/>
    </xf>
    <xf numFmtId="0" fontId="25" fillId="0" borderId="0" xfId="39" applyNumberFormat="1" applyFont="1" applyFill="1" applyBorder="1" applyAlignment="1">
      <alignment vertical="center"/>
      <protection/>
    </xf>
    <xf numFmtId="0" fontId="39" fillId="0" borderId="0" xfId="0" applyFont="1" applyFill="1" applyBorder="1" applyAlignment="1">
      <alignment vertical="center"/>
    </xf>
    <xf numFmtId="0" fontId="4" fillId="0" borderId="58" xfId="44" applyFont="1" applyFill="1" applyBorder="1" applyAlignment="1">
      <alignment vertical="center"/>
      <protection/>
    </xf>
    <xf numFmtId="49" fontId="32" fillId="0" borderId="36" xfId="44" applyNumberFormat="1" applyFont="1" applyFill="1" applyBorder="1" applyAlignment="1">
      <alignment horizontal="center" vertical="center"/>
      <protection/>
    </xf>
    <xf numFmtId="0" fontId="4" fillId="0" borderId="58" xfId="44" applyFont="1" applyBorder="1" applyAlignment="1">
      <alignment vertical="center"/>
      <protection/>
    </xf>
    <xf numFmtId="0" fontId="26" fillId="0" borderId="0" xfId="44" applyFont="1" applyAlignment="1">
      <alignment horizontal="left" vertical="center"/>
      <protection/>
    </xf>
    <xf numFmtId="0" fontId="41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5" fillId="0" borderId="0" xfId="39" applyNumberFormat="1" applyFont="1" applyFill="1" applyBorder="1" applyAlignment="1">
      <alignment vertical="center"/>
      <protection/>
    </xf>
    <xf numFmtId="0" fontId="25" fillId="0" borderId="33" xfId="39" applyNumberFormat="1" applyFont="1" applyBorder="1" applyAlignment="1">
      <alignment horizontal="left" vertical="center"/>
      <protection/>
    </xf>
    <xf numFmtId="0" fontId="41" fillId="0" borderId="38" xfId="0" applyFont="1" applyFill="1" applyBorder="1" applyAlignment="1">
      <alignment horizontal="center" vertical="center"/>
    </xf>
    <xf numFmtId="0" fontId="26" fillId="0" borderId="0" xfId="44" applyFont="1" applyFill="1" applyAlignment="1">
      <alignment horizontal="right" vertical="center"/>
      <protection/>
    </xf>
    <xf numFmtId="0" fontId="36" fillId="0" borderId="0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49" fontId="38" fillId="0" borderId="0" xfId="44" applyNumberFormat="1" applyFont="1" applyFill="1" applyBorder="1" applyAlignment="1">
      <alignment horizontal="center" vertical="center"/>
      <protection/>
    </xf>
    <xf numFmtId="0" fontId="4" fillId="0" borderId="0" xfId="44" applyFont="1" applyFill="1" applyAlignment="1">
      <alignment horizontal="center" vertical="center"/>
      <protection/>
    </xf>
    <xf numFmtId="0" fontId="26" fillId="0" borderId="48" xfId="44" applyFont="1" applyFill="1" applyBorder="1" applyAlignment="1">
      <alignment horizontal="right" vertical="center"/>
      <protection/>
    </xf>
    <xf numFmtId="0" fontId="36" fillId="0" borderId="3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26" fillId="0" borderId="0" xfId="44" applyFont="1" applyFill="1" applyBorder="1" applyAlignment="1">
      <alignment vertical="center"/>
      <protection/>
    </xf>
    <xf numFmtId="0" fontId="26" fillId="0" borderId="34" xfId="44" applyFont="1" applyBorder="1" applyAlignment="1">
      <alignment horizontal="left" vertical="center"/>
      <protection/>
    </xf>
    <xf numFmtId="0" fontId="36" fillId="0" borderId="12" xfId="0" applyFont="1" applyFill="1" applyBorder="1" applyAlignment="1">
      <alignment horizontal="center" vertical="center"/>
    </xf>
    <xf numFmtId="0" fontId="25" fillId="0" borderId="0" xfId="39" applyNumberFormat="1" applyFont="1" applyFill="1" applyAlignment="1">
      <alignment vertical="center"/>
      <protection/>
    </xf>
    <xf numFmtId="0" fontId="4" fillId="0" borderId="32" xfId="44" applyFont="1" applyBorder="1" applyAlignment="1">
      <alignment vertical="center"/>
      <protection/>
    </xf>
    <xf numFmtId="0" fontId="4" fillId="0" borderId="32" xfId="44" applyFont="1" applyFill="1" applyBorder="1" applyAlignment="1">
      <alignment vertical="center"/>
      <protection/>
    </xf>
    <xf numFmtId="0" fontId="4" fillId="0" borderId="36" xfId="44" applyFont="1" applyFill="1" applyBorder="1" applyAlignment="1">
      <alignment vertical="center"/>
      <protection/>
    </xf>
    <xf numFmtId="0" fontId="4" fillId="0" borderId="118" xfId="44" applyFont="1" applyBorder="1" applyAlignment="1">
      <alignment vertical="center"/>
      <protection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1" fillId="0" borderId="36" xfId="0" applyFont="1" applyFill="1" applyBorder="1" applyAlignment="1">
      <alignment vertical="center"/>
    </xf>
    <xf numFmtId="0" fontId="4" fillId="0" borderId="36" xfId="44" applyFont="1" applyFill="1" applyBorder="1" applyAlignment="1">
      <alignment horizontal="center" vertical="center"/>
      <protection/>
    </xf>
    <xf numFmtId="0" fontId="4" fillId="0" borderId="35" xfId="0" applyFont="1" applyFill="1" applyBorder="1" applyAlignment="1">
      <alignment horizontal="center" vertical="center"/>
    </xf>
    <xf numFmtId="0" fontId="4" fillId="0" borderId="33" xfId="44" applyFont="1" applyFill="1" applyBorder="1" applyAlignment="1">
      <alignment vertical="center"/>
      <protection/>
    </xf>
    <xf numFmtId="0" fontId="41" fillId="0" borderId="38" xfId="0" applyFont="1" applyFill="1" applyBorder="1" applyAlignment="1">
      <alignment vertical="center"/>
    </xf>
    <xf numFmtId="0" fontId="26" fillId="0" borderId="0" xfId="44" applyFont="1" applyFill="1" applyAlignment="1">
      <alignment horizontal="left" vertical="center"/>
      <protection/>
    </xf>
    <xf numFmtId="0" fontId="39" fillId="0" borderId="0" xfId="0" applyFont="1" applyFill="1" applyAlignment="1">
      <alignment vertical="center"/>
    </xf>
    <xf numFmtId="0" fontId="26" fillId="0" borderId="0" xfId="44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6" fillId="0" borderId="55" xfId="44" applyFont="1" applyBorder="1" applyAlignment="1">
      <alignment horizontal="center"/>
      <protection/>
    </xf>
    <xf numFmtId="0" fontId="26" fillId="42" borderId="10" xfId="44" applyFont="1" applyFill="1" applyBorder="1" applyAlignment="1" quotePrefix="1">
      <alignment horizontal="center"/>
      <protection/>
    </xf>
    <xf numFmtId="0" fontId="4" fillId="0" borderId="0" xfId="44" applyFont="1" applyBorder="1" applyAlignment="1">
      <alignment horizontal="right"/>
      <protection/>
    </xf>
    <xf numFmtId="0" fontId="4" fillId="0" borderId="0" xfId="44" applyFont="1" applyFill="1" applyBorder="1" applyAlignment="1">
      <alignment horizontal="center"/>
      <protection/>
    </xf>
    <xf numFmtId="0" fontId="4" fillId="0" borderId="0" xfId="44" applyFont="1" applyFill="1">
      <alignment/>
      <protection/>
    </xf>
    <xf numFmtId="49" fontId="32" fillId="0" borderId="0" xfId="44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48" xfId="44" applyFont="1" applyFill="1" applyBorder="1">
      <alignment/>
      <protection/>
    </xf>
    <xf numFmtId="0" fontId="4" fillId="0" borderId="0" xfId="0" applyFont="1" applyBorder="1" applyAlignment="1">
      <alignment horizontal="center" vertical="center"/>
    </xf>
    <xf numFmtId="0" fontId="4" fillId="0" borderId="117" xfId="44" applyFont="1" applyBorder="1">
      <alignment/>
      <protection/>
    </xf>
    <xf numFmtId="0" fontId="4" fillId="0" borderId="36" xfId="0" applyFont="1" applyFill="1" applyBorder="1" applyAlignment="1">
      <alignment horizontal="center" vertical="center"/>
    </xf>
    <xf numFmtId="0" fontId="4" fillId="0" borderId="119" xfId="44" applyFont="1" applyBorder="1">
      <alignment/>
      <protection/>
    </xf>
    <xf numFmtId="0" fontId="4" fillId="0" borderId="58" xfId="44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12" xfId="44" applyFont="1" applyBorder="1">
      <alignment/>
      <protection/>
    </xf>
    <xf numFmtId="0" fontId="4" fillId="0" borderId="58" xfId="44" applyFont="1" applyBorder="1">
      <alignment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/>
    </xf>
    <xf numFmtId="0" fontId="4" fillId="0" borderId="0" xfId="44" applyFont="1" applyFill="1" applyAlignment="1">
      <alignment horizontal="center"/>
      <protection/>
    </xf>
    <xf numFmtId="0" fontId="4" fillId="0" borderId="0" xfId="0" applyFont="1" applyFill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2" xfId="44" applyFont="1" applyFill="1" applyBorder="1">
      <alignment/>
      <protection/>
    </xf>
    <xf numFmtId="0" fontId="4" fillId="0" borderId="36" xfId="44" applyFont="1" applyFill="1" applyBorder="1">
      <alignment/>
      <protection/>
    </xf>
    <xf numFmtId="0" fontId="4" fillId="0" borderId="118" xfId="44" applyFont="1" applyBorder="1">
      <alignment/>
      <protection/>
    </xf>
    <xf numFmtId="0" fontId="4" fillId="0" borderId="36" xfId="44" applyFont="1" applyFill="1" applyBorder="1" applyAlignment="1">
      <alignment horizontal="center"/>
      <protection/>
    </xf>
    <xf numFmtId="0" fontId="4" fillId="0" borderId="35" xfId="0" applyFont="1" applyFill="1" applyBorder="1" applyAlignment="1">
      <alignment horizontal="center"/>
    </xf>
    <xf numFmtId="0" fontId="4" fillId="0" borderId="33" xfId="44" applyFont="1" applyFill="1" applyBorder="1">
      <alignment/>
      <protection/>
    </xf>
    <xf numFmtId="0" fontId="5" fillId="41" borderId="55" xfId="40" applyFont="1" applyFill="1" applyBorder="1" applyAlignment="1">
      <alignment horizontal="center" vertical="center"/>
      <protection/>
    </xf>
    <xf numFmtId="0" fontId="43" fillId="0" borderId="36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29" fillId="0" borderId="36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38" xfId="0" applyNumberFormat="1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0" fillId="0" borderId="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4" fillId="0" borderId="0" xfId="0" applyFont="1" applyFill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5" fillId="0" borderId="10" xfId="39" applyNumberFormat="1" applyFont="1" applyBorder="1" applyAlignment="1">
      <alignment horizontal="center" vertical="center"/>
      <protection/>
    </xf>
    <xf numFmtId="0" fontId="9" fillId="0" borderId="24" xfId="39" applyNumberFormat="1" applyFont="1" applyBorder="1" applyAlignment="1">
      <alignment horizontal="center"/>
      <protection/>
    </xf>
    <xf numFmtId="0" fontId="9" fillId="0" borderId="120" xfId="39" applyNumberFormat="1" applyFont="1" applyBorder="1" applyAlignment="1">
      <alignment horizontal="center"/>
      <protection/>
    </xf>
    <xf numFmtId="0" fontId="9" fillId="0" borderId="121" xfId="39" applyNumberFormat="1" applyFont="1" applyBorder="1" applyAlignment="1">
      <alignment horizontal="center"/>
      <protection/>
    </xf>
    <xf numFmtId="0" fontId="9" fillId="0" borderId="11" xfId="39" applyNumberFormat="1" applyFont="1" applyBorder="1" applyAlignment="1">
      <alignment horizontal="center" vertical="center"/>
      <protection/>
    </xf>
    <xf numFmtId="0" fontId="9" fillId="0" borderId="10" xfId="39" applyNumberFormat="1" applyFont="1" applyBorder="1" applyAlignment="1">
      <alignment horizontal="center"/>
      <protection/>
    </xf>
    <xf numFmtId="0" fontId="5" fillId="41" borderId="24" xfId="40" applyFont="1" applyFill="1" applyBorder="1" applyAlignment="1">
      <alignment horizontal="center" vertical="center"/>
      <protection/>
    </xf>
    <xf numFmtId="0" fontId="5" fillId="41" borderId="122" xfId="40" applyFont="1" applyFill="1" applyBorder="1" applyAlignment="1">
      <alignment horizontal="center" vertical="center"/>
      <protection/>
    </xf>
    <xf numFmtId="0" fontId="5" fillId="41" borderId="75" xfId="40" applyFont="1" applyFill="1" applyBorder="1" applyAlignment="1">
      <alignment horizontal="center" vertical="center"/>
      <protection/>
    </xf>
    <xf numFmtId="0" fontId="67" fillId="41" borderId="16" xfId="40" applyFont="1" applyFill="1" applyBorder="1" applyAlignment="1">
      <alignment horizontal="center" vertical="center"/>
      <protection/>
    </xf>
    <xf numFmtId="0" fontId="67" fillId="41" borderId="71" xfId="40" applyFont="1" applyFill="1" applyBorder="1" applyAlignment="1">
      <alignment horizontal="center" vertical="center"/>
      <protection/>
    </xf>
    <xf numFmtId="0" fontId="67" fillId="41" borderId="0" xfId="40" applyFont="1" applyFill="1" applyBorder="1" applyAlignment="1">
      <alignment horizontal="center" vertical="center"/>
      <protection/>
    </xf>
    <xf numFmtId="0" fontId="67" fillId="41" borderId="58" xfId="40" applyFont="1" applyFill="1" applyBorder="1" applyAlignment="1">
      <alignment horizontal="center" vertical="center"/>
      <protection/>
    </xf>
    <xf numFmtId="0" fontId="67" fillId="41" borderId="26" xfId="40" applyFont="1" applyFill="1" applyBorder="1" applyAlignment="1">
      <alignment horizontal="center" vertical="center"/>
      <protection/>
    </xf>
    <xf numFmtId="0" fontId="67" fillId="41" borderId="123" xfId="40" applyFont="1" applyFill="1" applyBorder="1" applyAlignment="1">
      <alignment horizontal="center" vertical="center"/>
      <protection/>
    </xf>
    <xf numFmtId="0" fontId="68" fillId="41" borderId="33" xfId="40" applyFont="1" applyFill="1" applyBorder="1" applyAlignment="1">
      <alignment horizontal="center" vertical="center" wrapText="1"/>
      <protection/>
    </xf>
    <xf numFmtId="0" fontId="68" fillId="41" borderId="51" xfId="40" applyFont="1" applyFill="1" applyBorder="1" applyAlignment="1">
      <alignment horizontal="center" vertical="center"/>
      <protection/>
    </xf>
    <xf numFmtId="0" fontId="68" fillId="41" borderId="35" xfId="40" applyFont="1" applyFill="1" applyBorder="1" applyAlignment="1">
      <alignment horizontal="center" vertical="center"/>
      <protection/>
    </xf>
    <xf numFmtId="0" fontId="68" fillId="41" borderId="12" xfId="40" applyFont="1" applyFill="1" applyBorder="1" applyAlignment="1">
      <alignment horizontal="center" vertical="center"/>
      <protection/>
    </xf>
    <xf numFmtId="0" fontId="68" fillId="41" borderId="0" xfId="40" applyFont="1" applyFill="1" applyAlignment="1">
      <alignment horizontal="center" vertical="center"/>
      <protection/>
    </xf>
    <xf numFmtId="0" fontId="68" fillId="41" borderId="36" xfId="40" applyFont="1" applyFill="1" applyBorder="1" applyAlignment="1">
      <alignment horizontal="center" vertical="center"/>
      <protection/>
    </xf>
    <xf numFmtId="0" fontId="68" fillId="41" borderId="48" xfId="40" applyFont="1" applyFill="1" applyBorder="1" applyAlignment="1">
      <alignment horizontal="center" vertical="center"/>
      <protection/>
    </xf>
    <xf numFmtId="0" fontId="68" fillId="41" borderId="32" xfId="40" applyFont="1" applyFill="1" applyBorder="1" applyAlignment="1">
      <alignment horizontal="center" vertical="center"/>
      <protection/>
    </xf>
    <xf numFmtId="0" fontId="68" fillId="41" borderId="50" xfId="40" applyFont="1" applyFill="1" applyBorder="1" applyAlignment="1">
      <alignment horizontal="center" vertical="center"/>
      <protection/>
    </xf>
    <xf numFmtId="0" fontId="5" fillId="41" borderId="55" xfId="40" applyFont="1" applyFill="1" applyBorder="1" applyAlignment="1">
      <alignment horizontal="center" vertical="center"/>
      <protection/>
    </xf>
    <xf numFmtId="0" fontId="46" fillId="0" borderId="115" xfId="40" applyFont="1" applyBorder="1" applyAlignment="1">
      <alignment horizontal="center" vertical="center"/>
      <protection/>
    </xf>
    <xf numFmtId="0" fontId="46" fillId="0" borderId="26" xfId="40" applyFont="1" applyBorder="1" applyAlignment="1">
      <alignment horizontal="center" vertical="center"/>
      <protection/>
    </xf>
    <xf numFmtId="0" fontId="46" fillId="0" borderId="32" xfId="40" applyFont="1" applyBorder="1" applyAlignment="1">
      <alignment horizontal="center" vertical="center"/>
      <protection/>
    </xf>
    <xf numFmtId="0" fontId="5" fillId="41" borderId="11" xfId="40" applyFont="1" applyFill="1" applyBorder="1" applyAlignment="1">
      <alignment horizontal="center" vertical="center"/>
      <protection/>
    </xf>
    <xf numFmtId="0" fontId="5" fillId="41" borderId="124" xfId="40" applyFont="1" applyFill="1" applyBorder="1" applyAlignment="1">
      <alignment horizontal="center" vertical="center"/>
      <protection/>
    </xf>
    <xf numFmtId="0" fontId="5" fillId="41" borderId="19" xfId="40" applyFont="1" applyFill="1" applyBorder="1" applyAlignment="1">
      <alignment horizontal="center" vertical="center"/>
      <protection/>
    </xf>
    <xf numFmtId="0" fontId="47" fillId="0" borderId="0" xfId="40" applyFont="1" applyAlignment="1">
      <alignment horizontal="center" vertical="center"/>
      <protection/>
    </xf>
    <xf numFmtId="0" fontId="46" fillId="0" borderId="0" xfId="40" applyFont="1" applyAlignment="1">
      <alignment horizontal="center" vertical="center"/>
      <protection/>
    </xf>
    <xf numFmtId="0" fontId="5" fillId="41" borderId="10" xfId="40" applyFont="1" applyFill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66" fillId="0" borderId="33" xfId="40" applyFont="1" applyBorder="1" applyAlignment="1">
      <alignment horizontal="center" vertical="center" wrapText="1"/>
      <protection/>
    </xf>
    <xf numFmtId="0" fontId="66" fillId="0" borderId="51" xfId="40" applyFont="1" applyBorder="1" applyAlignment="1">
      <alignment horizontal="center" vertical="center"/>
      <protection/>
    </xf>
    <xf numFmtId="0" fontId="66" fillId="0" borderId="35" xfId="40" applyFont="1" applyBorder="1" applyAlignment="1">
      <alignment horizontal="center" vertical="center"/>
      <protection/>
    </xf>
    <xf numFmtId="0" fontId="66" fillId="0" borderId="12" xfId="40" applyFont="1" applyBorder="1" applyAlignment="1">
      <alignment horizontal="center" vertical="center"/>
      <protection/>
    </xf>
    <xf numFmtId="0" fontId="66" fillId="0" borderId="0" xfId="40" applyFont="1" applyAlignment="1">
      <alignment horizontal="center" vertical="center"/>
      <protection/>
    </xf>
    <xf numFmtId="0" fontId="66" fillId="0" borderId="36" xfId="40" applyFont="1" applyBorder="1" applyAlignment="1">
      <alignment horizontal="center" vertical="center"/>
      <protection/>
    </xf>
    <xf numFmtId="0" fontId="66" fillId="0" borderId="48" xfId="40" applyFont="1" applyBorder="1" applyAlignment="1">
      <alignment horizontal="center" vertical="center"/>
      <protection/>
    </xf>
    <xf numFmtId="0" fontId="66" fillId="0" borderId="32" xfId="40" applyFont="1" applyBorder="1" applyAlignment="1">
      <alignment horizontal="center" vertical="center"/>
      <protection/>
    </xf>
    <xf numFmtId="0" fontId="66" fillId="0" borderId="50" xfId="40" applyFont="1" applyBorder="1" applyAlignment="1">
      <alignment horizontal="center" vertical="center"/>
      <protection/>
    </xf>
    <xf numFmtId="0" fontId="5" fillId="0" borderId="24" xfId="40" applyFont="1" applyBorder="1" applyAlignment="1">
      <alignment horizontal="center" vertical="center"/>
      <protection/>
    </xf>
    <xf numFmtId="0" fontId="5" fillId="0" borderId="122" xfId="40" applyFont="1" applyBorder="1" applyAlignment="1">
      <alignment horizontal="center" vertical="center"/>
      <protection/>
    </xf>
    <xf numFmtId="0" fontId="5" fillId="0" borderId="75" xfId="40" applyFont="1" applyBorder="1" applyAlignment="1">
      <alignment horizontal="center" vertical="center"/>
      <protection/>
    </xf>
    <xf numFmtId="0" fontId="46" fillId="0" borderId="115" xfId="40" applyFont="1" applyFill="1" applyBorder="1" applyAlignment="1">
      <alignment horizontal="center" vertical="center"/>
      <protection/>
    </xf>
    <xf numFmtId="0" fontId="5" fillId="41" borderId="125" xfId="40" applyFont="1" applyFill="1" applyBorder="1" applyAlignment="1">
      <alignment horizontal="center" vertical="center"/>
      <protection/>
    </xf>
    <xf numFmtId="0" fontId="5" fillId="41" borderId="126" xfId="40" applyFont="1" applyFill="1" applyBorder="1" applyAlignment="1">
      <alignment horizontal="center" vertical="center"/>
      <protection/>
    </xf>
    <xf numFmtId="0" fontId="5" fillId="41" borderId="127" xfId="40" applyFont="1" applyFill="1" applyBorder="1" applyAlignment="1">
      <alignment horizontal="center" vertical="center"/>
      <protection/>
    </xf>
    <xf numFmtId="0" fontId="5" fillId="0" borderId="55" xfId="40" applyFont="1" applyBorder="1" applyAlignment="1">
      <alignment horizontal="center" vertical="center"/>
      <protection/>
    </xf>
    <xf numFmtId="0" fontId="67" fillId="0" borderId="16" xfId="40" applyFont="1" applyBorder="1" applyAlignment="1">
      <alignment horizontal="center" vertical="center"/>
      <protection/>
    </xf>
    <xf numFmtId="0" fontId="67" fillId="0" borderId="71" xfId="40" applyFont="1" applyBorder="1" applyAlignment="1">
      <alignment horizontal="center" vertical="center"/>
      <protection/>
    </xf>
    <xf numFmtId="0" fontId="67" fillId="0" borderId="0" xfId="40" applyFont="1" applyBorder="1" applyAlignment="1">
      <alignment horizontal="center" vertical="center"/>
      <protection/>
    </xf>
    <xf numFmtId="0" fontId="67" fillId="0" borderId="58" xfId="40" applyFont="1" applyBorder="1" applyAlignment="1">
      <alignment horizontal="center" vertical="center"/>
      <protection/>
    </xf>
    <xf numFmtId="0" fontId="67" fillId="0" borderId="26" xfId="40" applyFont="1" applyBorder="1" applyAlignment="1">
      <alignment horizontal="center" vertical="center"/>
      <protection/>
    </xf>
    <xf numFmtId="0" fontId="67" fillId="0" borderId="123" xfId="40" applyFont="1" applyBorder="1" applyAlignment="1">
      <alignment horizontal="center" vertical="center"/>
      <protection/>
    </xf>
    <xf numFmtId="0" fontId="46" fillId="0" borderId="26" xfId="40" applyFont="1" applyFill="1" applyBorder="1" applyAlignment="1">
      <alignment horizontal="center" vertical="center"/>
      <protection/>
    </xf>
    <xf numFmtId="0" fontId="25" fillId="0" borderId="74" xfId="39" applyNumberFormat="1" applyFont="1" applyBorder="1" applyAlignment="1">
      <alignment horizontal="center" vertical="center"/>
      <protection/>
    </xf>
  </cellXfs>
  <cellStyles count="61">
    <cellStyle name="Normal" xfId="0"/>
    <cellStyle name="??_LCSDCup_Information 2" xfId="15"/>
    <cellStyle name="??_LCSDCup_Information_2005LCSD INFORMATION" xfId="16"/>
    <cellStyle name="??_MEN_32_To8" xfId="17"/>
    <cellStyle name="20% - 輔色1" xfId="18"/>
    <cellStyle name="20% - 輔色2" xfId="19"/>
    <cellStyle name="20% - 輔色3" xfId="20"/>
    <cellStyle name="20% - 輔色4" xfId="21"/>
    <cellStyle name="20% - 輔色5" xfId="22"/>
    <cellStyle name="20% - 輔色6" xfId="23"/>
    <cellStyle name="40% - 輔色1" xfId="24"/>
    <cellStyle name="40% - 輔色2" xfId="25"/>
    <cellStyle name="40% - 輔色3" xfId="26"/>
    <cellStyle name="40% - 輔色4" xfId="27"/>
    <cellStyle name="40% - 輔色5" xfId="28"/>
    <cellStyle name="40% - 輔色6" xfId="29"/>
    <cellStyle name="60% - 輔色1" xfId="30"/>
    <cellStyle name="60% - 輔色2" xfId="31"/>
    <cellStyle name="60% - 輔色3" xfId="32"/>
    <cellStyle name="60% - 輔色4" xfId="33"/>
    <cellStyle name="60% - 輔色5" xfId="34"/>
    <cellStyle name="60% - 輔色6" xfId="35"/>
    <cellStyle name="一般 2" xfId="36"/>
    <cellStyle name="一般 3" xfId="37"/>
    <cellStyle name="一般 4" xfId="38"/>
    <cellStyle name="一般_LCSDCup_Information" xfId="39"/>
    <cellStyle name="一般_LCSDCup_Information 2" xfId="40"/>
    <cellStyle name="一般_LCSDCup_Information_2005LCSD INFORMATION" xfId="41"/>
    <cellStyle name="一般_LCSDCup_Information_2005LCSD INFORMATION_INFORMATION OF GC2_2013" xfId="42"/>
    <cellStyle name="一般_LCSDCup_Information_2005LCSD INFORMATION_INFORMATION OF LCSD 2012" xfId="43"/>
    <cellStyle name="一般_MEN_32_To8" xfId="44"/>
    <cellStyle name="Comma" xfId="45"/>
    <cellStyle name="Comma [0]" xfId="46"/>
    <cellStyle name="Followed Hyperlink" xfId="47"/>
    <cellStyle name="中等" xfId="48"/>
    <cellStyle name="合計" xfId="49"/>
    <cellStyle name="好" xfId="50"/>
    <cellStyle name="Percent" xfId="51"/>
    <cellStyle name="計算方式" xfId="52"/>
    <cellStyle name="Currency" xfId="53"/>
    <cellStyle name="Currency [0]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09\vbahk_staff\Share(TKT)\&#27801;&#28760;&#25490;&#29699;(&#26412;&#22320;)\&#29699;&#21729;&#31309;&#20998;&#25490;&#21517;\pts_of_players_updated_lcsd_cup_2018_by_Ronson_201812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BAHK_TKT\share\Documents%20and%20Settings\djchrisilver\My%20Documents\Downloads\Documents%20and%20Settings\djchrisilver\&#26700;&#38754;\2011-8%20competition\m\2012%20lcsd\ORMATION%20OF%20LCSD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1"/>
      <sheetName val="Men"/>
      <sheetName val="Women"/>
    </sheetNames>
    <sheetDataSet>
      <sheetData sheetId="1">
        <row r="8">
          <cell r="D8" t="str">
            <v>黃俊偉</v>
          </cell>
          <cell r="E8" t="str">
            <v>M112</v>
          </cell>
        </row>
        <row r="9">
          <cell r="D9" t="str">
            <v>黃冠邦</v>
          </cell>
          <cell r="E9" t="str">
            <v>M202</v>
          </cell>
        </row>
        <row r="10">
          <cell r="D10" t="str">
            <v>徐錦龍</v>
          </cell>
          <cell r="E10" t="str">
            <v>M323</v>
          </cell>
        </row>
        <row r="11">
          <cell r="D11" t="str">
            <v>楊博文</v>
          </cell>
          <cell r="E11" t="str">
            <v>M337</v>
          </cell>
        </row>
        <row r="12">
          <cell r="D12" t="str">
            <v>張智行</v>
          </cell>
          <cell r="E12" t="str">
            <v>M729</v>
          </cell>
        </row>
        <row r="13">
          <cell r="D13" t="str">
            <v>古顯庭</v>
          </cell>
          <cell r="E13" t="str">
            <v>M331</v>
          </cell>
        </row>
        <row r="14">
          <cell r="D14" t="str">
            <v>饒明淦</v>
          </cell>
          <cell r="E14" t="str">
            <v>M751</v>
          </cell>
        </row>
        <row r="15">
          <cell r="D15" t="str">
            <v>張綽航</v>
          </cell>
          <cell r="E15" t="str">
            <v>M639</v>
          </cell>
        </row>
        <row r="16">
          <cell r="D16" t="str">
            <v>葉志誠</v>
          </cell>
          <cell r="E16" t="str">
            <v>M802</v>
          </cell>
        </row>
        <row r="17">
          <cell r="D17" t="str">
            <v>王沛林</v>
          </cell>
          <cell r="E17" t="str">
            <v>M227</v>
          </cell>
        </row>
        <row r="18">
          <cell r="D18" t="str">
            <v>鄭晉宏</v>
          </cell>
          <cell r="E18" t="str">
            <v>M629</v>
          </cell>
        </row>
        <row r="19">
          <cell r="D19" t="str">
            <v>陳品全</v>
          </cell>
          <cell r="E19" t="str">
            <v>M630</v>
          </cell>
        </row>
        <row r="20">
          <cell r="D20" t="str">
            <v>陳鉅威</v>
          </cell>
          <cell r="E20" t="str">
            <v>M880</v>
          </cell>
        </row>
        <row r="21">
          <cell r="D21" t="str">
            <v>黃嘉潤</v>
          </cell>
          <cell r="E21" t="str">
            <v>M556</v>
          </cell>
        </row>
        <row r="22">
          <cell r="D22" t="str">
            <v>陳樂恆</v>
          </cell>
          <cell r="E22" t="str">
            <v>M670</v>
          </cell>
        </row>
        <row r="23">
          <cell r="D23" t="str">
            <v>Walter Mosca</v>
          </cell>
          <cell r="E23" t="str">
            <v>M816</v>
          </cell>
        </row>
        <row r="24">
          <cell r="D24" t="str">
            <v>Thorsten Flaquiere</v>
          </cell>
          <cell r="E24" t="str">
            <v>M870</v>
          </cell>
        </row>
        <row r="25">
          <cell r="D25" t="str">
            <v>陳嘉浩</v>
          </cell>
          <cell r="E25" t="str">
            <v>M750</v>
          </cell>
        </row>
        <row r="26">
          <cell r="D26" t="str">
            <v>王龍</v>
          </cell>
          <cell r="E26" t="str">
            <v>M561</v>
          </cell>
        </row>
        <row r="27">
          <cell r="D27" t="str">
            <v>勞永鏗</v>
          </cell>
          <cell r="E27" t="str">
            <v>M667</v>
          </cell>
        </row>
        <row r="28">
          <cell r="D28" t="str">
            <v>鍾成輝</v>
          </cell>
          <cell r="E28" t="str">
            <v>M180</v>
          </cell>
        </row>
        <row r="29">
          <cell r="D29" t="str">
            <v>文駿軒</v>
          </cell>
          <cell r="E29" t="str">
            <v>M845</v>
          </cell>
        </row>
        <row r="30">
          <cell r="D30" t="str">
            <v>謝鍵泓</v>
          </cell>
          <cell r="E30" t="str">
            <v>M762</v>
          </cell>
        </row>
        <row r="31">
          <cell r="D31" t="str">
            <v>黃駿安</v>
          </cell>
          <cell r="E31" t="str">
            <v>M291</v>
          </cell>
        </row>
        <row r="32">
          <cell r="D32" t="str">
            <v>張志坤</v>
          </cell>
          <cell r="E32" t="str">
            <v>M332</v>
          </cell>
        </row>
        <row r="33">
          <cell r="D33" t="str">
            <v>雲維華</v>
          </cell>
          <cell r="E33" t="str">
            <v>M798</v>
          </cell>
        </row>
        <row r="34">
          <cell r="D34" t="str">
            <v>李梓恆</v>
          </cell>
          <cell r="E34" t="str">
            <v>M568</v>
          </cell>
        </row>
        <row r="35">
          <cell r="D35" t="str">
            <v>柳子諾</v>
          </cell>
          <cell r="E35" t="str">
            <v>M304</v>
          </cell>
        </row>
        <row r="36">
          <cell r="D36" t="str">
            <v>周海斌</v>
          </cell>
          <cell r="E36" t="str">
            <v>M725</v>
          </cell>
        </row>
        <row r="37">
          <cell r="D37" t="str">
            <v>梁景嵐</v>
          </cell>
          <cell r="E37" t="str">
            <v>M829</v>
          </cell>
        </row>
        <row r="38">
          <cell r="D38" t="str">
            <v>李烈峰</v>
          </cell>
          <cell r="E38" t="str">
            <v>M899</v>
          </cell>
        </row>
        <row r="39">
          <cell r="D39" t="str">
            <v>張海鷹</v>
          </cell>
          <cell r="E39" t="str">
            <v>M103</v>
          </cell>
        </row>
        <row r="40">
          <cell r="D40" t="str">
            <v>丘至剛</v>
          </cell>
          <cell r="E40" t="str">
            <v>M550</v>
          </cell>
        </row>
        <row r="41">
          <cell r="D41" t="str">
            <v>李俊傑</v>
          </cell>
          <cell r="E41" t="str">
            <v>M676</v>
          </cell>
        </row>
        <row r="42">
          <cell r="D42" t="str">
            <v>余天樂</v>
          </cell>
          <cell r="E42" t="str">
            <v>M342</v>
          </cell>
        </row>
        <row r="43">
          <cell r="D43" t="str">
            <v>廖樞麒</v>
          </cell>
          <cell r="E43" t="str">
            <v>M552</v>
          </cell>
        </row>
        <row r="44">
          <cell r="D44" t="str">
            <v>林惠龍</v>
          </cell>
          <cell r="E44" t="str">
            <v>M744</v>
          </cell>
        </row>
        <row r="45">
          <cell r="D45" t="str">
            <v>莊紀來</v>
          </cell>
          <cell r="E45" t="str">
            <v>M229</v>
          </cell>
        </row>
        <row r="46">
          <cell r="D46" t="str">
            <v>簡詩恆</v>
          </cell>
          <cell r="E46" t="str">
            <v>M891</v>
          </cell>
        </row>
        <row r="47">
          <cell r="D47" t="str">
            <v>杜啟銘</v>
          </cell>
          <cell r="E47" t="str">
            <v>M794</v>
          </cell>
        </row>
        <row r="48">
          <cell r="D48" t="str">
            <v>梁俊毅</v>
          </cell>
          <cell r="E48" t="str">
            <v>M795</v>
          </cell>
        </row>
        <row r="49">
          <cell r="D49" t="str">
            <v>鍾皓聰</v>
          </cell>
          <cell r="E49" t="str">
            <v>M908</v>
          </cell>
        </row>
        <row r="50">
          <cell r="D50" t="str">
            <v>林柏均</v>
          </cell>
          <cell r="E50" t="str">
            <v>M179</v>
          </cell>
        </row>
        <row r="51">
          <cell r="D51" t="str">
            <v>蔡偉傑</v>
          </cell>
          <cell r="E51" t="str">
            <v>M205</v>
          </cell>
        </row>
        <row r="52">
          <cell r="D52" t="str">
            <v>陳暐晴</v>
          </cell>
          <cell r="E52" t="str">
            <v>M642</v>
          </cell>
        </row>
        <row r="53">
          <cell r="D53" t="str">
            <v>黃志傑</v>
          </cell>
          <cell r="E53" t="str">
            <v>M704</v>
          </cell>
        </row>
        <row r="54">
          <cell r="D54" t="str">
            <v>潘韋麒</v>
          </cell>
          <cell r="E54" t="str">
            <v>M734</v>
          </cell>
        </row>
        <row r="55">
          <cell r="D55" t="str">
            <v>黃英彰</v>
          </cell>
          <cell r="E55" t="str">
            <v>M931</v>
          </cell>
        </row>
        <row r="56">
          <cell r="D56" t="str">
            <v>魏雋仁</v>
          </cell>
          <cell r="E56" t="str">
            <v>M901</v>
          </cell>
        </row>
        <row r="57">
          <cell r="D57" t="str">
            <v>劉卓然</v>
          </cell>
          <cell r="E57" t="str">
            <v>M934</v>
          </cell>
        </row>
        <row r="58">
          <cell r="D58" t="str">
            <v>程文達</v>
          </cell>
          <cell r="E58" t="str">
            <v>M224</v>
          </cell>
        </row>
        <row r="59">
          <cell r="D59" t="str">
            <v>江家聲</v>
          </cell>
          <cell r="E59" t="str">
            <v>M353</v>
          </cell>
        </row>
        <row r="60">
          <cell r="D60" t="str">
            <v>余瑞琨</v>
          </cell>
          <cell r="E60" t="str">
            <v>M285</v>
          </cell>
        </row>
        <row r="61">
          <cell r="D61" t="str">
            <v>王澄晞</v>
          </cell>
          <cell r="E61" t="str">
            <v>M653</v>
          </cell>
        </row>
        <row r="62">
          <cell r="D62" t="str">
            <v>麥浩暘</v>
          </cell>
          <cell r="E62" t="str">
            <v>M665</v>
          </cell>
        </row>
        <row r="63">
          <cell r="D63" t="str">
            <v>莫皓智</v>
          </cell>
          <cell r="E63" t="str">
            <v>M906</v>
          </cell>
        </row>
        <row r="64">
          <cell r="D64" t="str">
            <v>曾毅斌</v>
          </cell>
          <cell r="E64" t="str">
            <v>M910</v>
          </cell>
        </row>
        <row r="65">
          <cell r="D65" t="str">
            <v>梁家烺</v>
          </cell>
          <cell r="E65" t="str">
            <v>M575</v>
          </cell>
        </row>
        <row r="66">
          <cell r="D66" t="str">
            <v>關梓烽</v>
          </cell>
          <cell r="E66" t="str">
            <v>M890</v>
          </cell>
        </row>
        <row r="67">
          <cell r="D67" t="str">
            <v>黃偉倫</v>
          </cell>
          <cell r="E67" t="str">
            <v>M643</v>
          </cell>
        </row>
        <row r="68">
          <cell r="D68" t="str">
            <v>鍾景霆</v>
          </cell>
          <cell r="E68" t="str">
            <v>M902</v>
          </cell>
        </row>
        <row r="69">
          <cell r="D69" t="str">
            <v>倪梓峰</v>
          </cell>
          <cell r="E69" t="str">
            <v>M918</v>
          </cell>
        </row>
        <row r="70">
          <cell r="D70" t="str">
            <v>鄧柏駿</v>
          </cell>
          <cell r="E70" t="str">
            <v>M919</v>
          </cell>
        </row>
        <row r="71">
          <cell r="D71" t="str">
            <v>黃震</v>
          </cell>
          <cell r="E71" t="str">
            <v>M907</v>
          </cell>
        </row>
        <row r="72">
          <cell r="D72" t="str">
            <v>劉梓浩</v>
          </cell>
          <cell r="E72" t="str">
            <v>M595</v>
          </cell>
        </row>
        <row r="73">
          <cell r="D73" t="str">
            <v>莫海健</v>
          </cell>
          <cell r="E73" t="str">
            <v>M685</v>
          </cell>
        </row>
        <row r="74">
          <cell r="D74" t="str">
            <v>陳浩霖</v>
          </cell>
          <cell r="E74" t="str">
            <v>M622</v>
          </cell>
        </row>
        <row r="75">
          <cell r="D75" t="str">
            <v>戴展峯</v>
          </cell>
          <cell r="E75" t="str">
            <v>M623</v>
          </cell>
        </row>
        <row r="76">
          <cell r="D76" t="str">
            <v>胡俊冬</v>
          </cell>
          <cell r="E76" t="str">
            <v>M430</v>
          </cell>
        </row>
        <row r="77">
          <cell r="D77" t="str">
            <v>譚洭倫</v>
          </cell>
          <cell r="E77" t="str">
            <v>M514</v>
          </cell>
        </row>
        <row r="78">
          <cell r="D78" t="str">
            <v>李勤昌</v>
          </cell>
          <cell r="E78" t="str">
            <v>M682</v>
          </cell>
        </row>
        <row r="79">
          <cell r="D79" t="str">
            <v>盧易翔</v>
          </cell>
          <cell r="E79" t="str">
            <v>M778</v>
          </cell>
        </row>
        <row r="80">
          <cell r="D80" t="str">
            <v>歐展陶</v>
          </cell>
          <cell r="E80" t="str">
            <v>M929</v>
          </cell>
        </row>
        <row r="81">
          <cell r="D81" t="str">
            <v>吳柏彥</v>
          </cell>
          <cell r="E81" t="str">
            <v>M775</v>
          </cell>
        </row>
        <row r="82">
          <cell r="D82" t="str">
            <v>甘力軒</v>
          </cell>
          <cell r="E82" t="str">
            <v>M373</v>
          </cell>
        </row>
        <row r="83">
          <cell r="D83" t="str">
            <v>陳漢傑</v>
          </cell>
          <cell r="E83" t="str">
            <v>M280</v>
          </cell>
        </row>
        <row r="84">
          <cell r="D84" t="str">
            <v>李弘歷</v>
          </cell>
          <cell r="E84" t="str">
            <v>M926</v>
          </cell>
        </row>
        <row r="85">
          <cell r="D85" t="str">
            <v>莊樂怡</v>
          </cell>
          <cell r="E85" t="str">
            <v>M928</v>
          </cell>
        </row>
        <row r="86">
          <cell r="D86" t="str">
            <v>曾子恆</v>
          </cell>
          <cell r="E86" t="str">
            <v>M932</v>
          </cell>
        </row>
        <row r="87">
          <cell r="D87" t="str">
            <v>陳禧傑</v>
          </cell>
          <cell r="E87" t="str">
            <v>M748</v>
          </cell>
        </row>
        <row r="88">
          <cell r="D88" t="str">
            <v>李日東</v>
          </cell>
          <cell r="E88" t="str">
            <v>M414</v>
          </cell>
        </row>
        <row r="89">
          <cell r="D89" t="str">
            <v>文駿軒</v>
          </cell>
          <cell r="E89" t="str">
            <v>M592</v>
          </cell>
        </row>
        <row r="90">
          <cell r="D90" t="str">
            <v>李健禧</v>
          </cell>
          <cell r="E90" t="str">
            <v>M843</v>
          </cell>
        </row>
        <row r="91">
          <cell r="D91" t="str">
            <v>杜顯陞</v>
          </cell>
          <cell r="E91" t="str">
            <v>M214</v>
          </cell>
        </row>
        <row r="92">
          <cell r="D92" t="str">
            <v>李可力</v>
          </cell>
          <cell r="E92" t="str">
            <v>M631</v>
          </cell>
        </row>
        <row r="93">
          <cell r="D93" t="str">
            <v>廖文聰</v>
          </cell>
          <cell r="E93" t="str">
            <v>M933</v>
          </cell>
        </row>
        <row r="94">
          <cell r="D94" t="str">
            <v>袁曉榆</v>
          </cell>
          <cell r="E94" t="str">
            <v>M553</v>
          </cell>
        </row>
        <row r="95">
          <cell r="D95" t="str">
            <v>戴鈞傑</v>
          </cell>
          <cell r="E95" t="str">
            <v>M909</v>
          </cell>
        </row>
        <row r="96">
          <cell r="D96" t="str">
            <v>彭偉豪</v>
          </cell>
          <cell r="E96" t="str">
            <v>M912</v>
          </cell>
        </row>
        <row r="97">
          <cell r="D97" t="str">
            <v>梁科仁</v>
          </cell>
          <cell r="E97" t="str">
            <v>M913</v>
          </cell>
        </row>
        <row r="98">
          <cell r="D98" t="str">
            <v>陸俊勤</v>
          </cell>
          <cell r="E98" t="str">
            <v>M766</v>
          </cell>
        </row>
        <row r="99">
          <cell r="D99" t="str">
            <v>林灝銘</v>
          </cell>
          <cell r="E99" t="str">
            <v>M781</v>
          </cell>
        </row>
        <row r="100">
          <cell r="D100" t="str">
            <v>黃兆安</v>
          </cell>
          <cell r="E100" t="str">
            <v>M883</v>
          </cell>
        </row>
        <row r="101">
          <cell r="D101" t="str">
            <v>羅智豪</v>
          </cell>
          <cell r="E101" t="str">
            <v>M922</v>
          </cell>
        </row>
        <row r="102">
          <cell r="D102" t="str">
            <v>李啟藍</v>
          </cell>
          <cell r="E102" t="str">
            <v>M896</v>
          </cell>
        </row>
        <row r="103">
          <cell r="D103" t="str">
            <v>梁浩基</v>
          </cell>
          <cell r="E103" t="str">
            <v>M920</v>
          </cell>
        </row>
        <row r="104">
          <cell r="D104" t="str">
            <v>陳浩燊</v>
          </cell>
          <cell r="E104" t="str">
            <v>M921</v>
          </cell>
        </row>
        <row r="105">
          <cell r="D105" t="str">
            <v>彭靖弘</v>
          </cell>
          <cell r="E105" t="str">
            <v>M923</v>
          </cell>
        </row>
        <row r="106">
          <cell r="D106" t="str">
            <v>張永暉</v>
          </cell>
          <cell r="E106" t="str">
            <v>M887</v>
          </cell>
        </row>
        <row r="107">
          <cell r="D107" t="str">
            <v>李霆峯</v>
          </cell>
          <cell r="E107" t="str">
            <v>M213</v>
          </cell>
        </row>
        <row r="108">
          <cell r="D108" t="str">
            <v>周向榮</v>
          </cell>
          <cell r="E108" t="str">
            <v>M154</v>
          </cell>
        </row>
        <row r="109">
          <cell r="D109" t="str">
            <v>劉富豪</v>
          </cell>
          <cell r="E109" t="str">
            <v>M555</v>
          </cell>
        </row>
        <row r="110">
          <cell r="D110" t="str">
            <v>鄧浩文</v>
          </cell>
          <cell r="E110" t="str">
            <v>M650</v>
          </cell>
        </row>
        <row r="111">
          <cell r="D111" t="str">
            <v>郭家豐</v>
          </cell>
          <cell r="E111" t="str">
            <v>M101</v>
          </cell>
        </row>
        <row r="112">
          <cell r="D112" t="str">
            <v>謝思豪</v>
          </cell>
          <cell r="E112" t="str">
            <v>M115</v>
          </cell>
        </row>
        <row r="113">
          <cell r="D113" t="str">
            <v>薛俊逸</v>
          </cell>
          <cell r="E113" t="str">
            <v>M321</v>
          </cell>
        </row>
        <row r="114">
          <cell r="D114" t="str">
            <v>胡澤熙</v>
          </cell>
          <cell r="E114" t="str">
            <v>M916</v>
          </cell>
        </row>
        <row r="115">
          <cell r="D115" t="str">
            <v>黃欣杰</v>
          </cell>
          <cell r="E115" t="str">
            <v>M917</v>
          </cell>
        </row>
        <row r="116">
          <cell r="D116" t="str">
            <v>何建邦</v>
          </cell>
          <cell r="E116" t="str">
            <v>M924</v>
          </cell>
        </row>
        <row r="117">
          <cell r="D117" t="str">
            <v>馬朗青</v>
          </cell>
          <cell r="E117" t="str">
            <v>M727</v>
          </cell>
        </row>
        <row r="118">
          <cell r="D118" t="str">
            <v>袁梓聰</v>
          </cell>
          <cell r="E118" t="str">
            <v>M881</v>
          </cell>
        </row>
        <row r="119">
          <cell r="D119" t="str">
            <v>梁卓斌</v>
          </cell>
          <cell r="E119" t="str">
            <v>M900</v>
          </cell>
        </row>
        <row r="120">
          <cell r="D120" t="str">
            <v>陳卓熙</v>
          </cell>
          <cell r="E120" t="str">
            <v>M773</v>
          </cell>
        </row>
        <row r="121">
          <cell r="D121" t="str">
            <v>蕭頌燊</v>
          </cell>
          <cell r="E121" t="str">
            <v>M777</v>
          </cell>
        </row>
        <row r="122">
          <cell r="D122" t="str">
            <v>柳凱富</v>
          </cell>
          <cell r="E122" t="str">
            <v>M806</v>
          </cell>
        </row>
        <row r="123">
          <cell r="D123" t="str">
            <v>張淦邦</v>
          </cell>
          <cell r="E123" t="str">
            <v>M184</v>
          </cell>
        </row>
        <row r="124">
          <cell r="D124" t="str">
            <v>林敬淳</v>
          </cell>
          <cell r="E124" t="str">
            <v>M187</v>
          </cell>
        </row>
        <row r="125">
          <cell r="D125" t="str">
            <v>梁智華</v>
          </cell>
          <cell r="E125" t="str">
            <v>M578</v>
          </cell>
        </row>
        <row r="126">
          <cell r="D126" t="str">
            <v>蘇浚軒</v>
          </cell>
          <cell r="E126" t="str">
            <v>M593</v>
          </cell>
        </row>
        <row r="127">
          <cell r="D127" t="str">
            <v>林琪豐</v>
          </cell>
          <cell r="E127" t="str">
            <v>M624</v>
          </cell>
        </row>
        <row r="128">
          <cell r="D128" t="str">
            <v>蔡國培</v>
          </cell>
          <cell r="E128" t="str">
            <v>M626</v>
          </cell>
        </row>
        <row r="129">
          <cell r="D129" t="str">
            <v>王沛根</v>
          </cell>
          <cell r="E129" t="str">
            <v>M635</v>
          </cell>
        </row>
        <row r="130">
          <cell r="D130" t="str">
            <v>陳志浩</v>
          </cell>
          <cell r="E130" t="str">
            <v>M674</v>
          </cell>
        </row>
        <row r="131">
          <cell r="D131" t="str">
            <v>吳國豪</v>
          </cell>
          <cell r="E131" t="str">
            <v>M709</v>
          </cell>
        </row>
        <row r="132">
          <cell r="D132" t="str">
            <v>郭永輝</v>
          </cell>
          <cell r="E132" t="str">
            <v>M194</v>
          </cell>
        </row>
        <row r="133">
          <cell r="D133" t="str">
            <v>鄧耀文</v>
          </cell>
          <cell r="E133" t="str">
            <v>M279</v>
          </cell>
        </row>
        <row r="134">
          <cell r="D134" t="str">
            <v>簡溢傑</v>
          </cell>
          <cell r="E134" t="str">
            <v>M289</v>
          </cell>
        </row>
        <row r="135">
          <cell r="D135" t="str">
            <v>蘇嘉諾</v>
          </cell>
          <cell r="E135" t="str">
            <v>M564</v>
          </cell>
        </row>
        <row r="136">
          <cell r="D136" t="str">
            <v>呂致霖</v>
          </cell>
          <cell r="E136" t="str">
            <v>M717</v>
          </cell>
        </row>
        <row r="137">
          <cell r="D137" t="str">
            <v>黃梓恆</v>
          </cell>
          <cell r="E137" t="str">
            <v>M787</v>
          </cell>
        </row>
        <row r="138">
          <cell r="D138" t="str">
            <v>劉隽永</v>
          </cell>
          <cell r="E138" t="str">
            <v>M844</v>
          </cell>
        </row>
        <row r="139">
          <cell r="D139" t="str">
            <v>梁鏡濠</v>
          </cell>
          <cell r="E139" t="str">
            <v>M850</v>
          </cell>
        </row>
        <row r="140">
          <cell r="D140" t="str">
            <v>謝釋賢</v>
          </cell>
          <cell r="E140" t="str">
            <v>M903</v>
          </cell>
        </row>
        <row r="141">
          <cell r="D141" t="str">
            <v>麥子健</v>
          </cell>
          <cell r="E141" t="str">
            <v>M268</v>
          </cell>
        </row>
        <row r="142">
          <cell r="D142" t="str">
            <v>李家俊</v>
          </cell>
          <cell r="E142" t="str">
            <v>M287</v>
          </cell>
        </row>
        <row r="143">
          <cell r="D143" t="str">
            <v>謝偉鈺</v>
          </cell>
          <cell r="E143" t="str">
            <v>M666</v>
          </cell>
        </row>
        <row r="144">
          <cell r="D144" t="str">
            <v>袁廣濤</v>
          </cell>
          <cell r="E144" t="str">
            <v>M680</v>
          </cell>
        </row>
        <row r="145">
          <cell r="D145" t="str">
            <v>陳兆聰</v>
          </cell>
          <cell r="E145" t="str">
            <v>M904</v>
          </cell>
        </row>
        <row r="146">
          <cell r="D146" t="str">
            <v>黃永灝</v>
          </cell>
          <cell r="E146" t="str">
            <v>M905</v>
          </cell>
        </row>
        <row r="147">
          <cell r="D147" t="str">
            <v>余慶龍</v>
          </cell>
          <cell r="E147" t="str">
            <v>M102</v>
          </cell>
        </row>
        <row r="148">
          <cell r="D148" t="str">
            <v>林福志</v>
          </cell>
          <cell r="E148" t="str">
            <v>M104</v>
          </cell>
        </row>
        <row r="149">
          <cell r="D149" t="str">
            <v>馬世本</v>
          </cell>
          <cell r="E149" t="str">
            <v>M105</v>
          </cell>
        </row>
        <row r="150">
          <cell r="D150" t="str">
            <v>黃永佳</v>
          </cell>
          <cell r="E150" t="str">
            <v>M106</v>
          </cell>
        </row>
        <row r="151">
          <cell r="D151" t="str">
            <v>游學俊</v>
          </cell>
          <cell r="E151" t="str">
            <v>M107</v>
          </cell>
        </row>
        <row r="152">
          <cell r="D152" t="str">
            <v>倪震權</v>
          </cell>
          <cell r="E152" t="str">
            <v>M108</v>
          </cell>
        </row>
        <row r="153">
          <cell r="D153" t="str">
            <v>陳力生</v>
          </cell>
          <cell r="E153" t="str">
            <v>M109</v>
          </cell>
        </row>
        <row r="154">
          <cell r="D154" t="str">
            <v>謝寶龍</v>
          </cell>
          <cell r="E154" t="str">
            <v>M110</v>
          </cell>
        </row>
        <row r="155">
          <cell r="D155" t="str">
            <v>吳景鴻</v>
          </cell>
          <cell r="E155" t="str">
            <v>M111</v>
          </cell>
        </row>
        <row r="156">
          <cell r="D156" t="str">
            <v>梁錦業</v>
          </cell>
          <cell r="E156" t="str">
            <v>M113</v>
          </cell>
        </row>
        <row r="157">
          <cell r="D157" t="str">
            <v>崔國偉</v>
          </cell>
          <cell r="E157" t="str">
            <v>M114</v>
          </cell>
        </row>
        <row r="158">
          <cell r="D158" t="str">
            <v>呂紹豪</v>
          </cell>
          <cell r="E158" t="str">
            <v>M116</v>
          </cell>
        </row>
        <row r="159">
          <cell r="D159" t="str">
            <v>李景敏</v>
          </cell>
          <cell r="E159" t="str">
            <v>M117</v>
          </cell>
        </row>
        <row r="160">
          <cell r="D160" t="str">
            <v>譚耀昌</v>
          </cell>
          <cell r="E160" t="str">
            <v>M118</v>
          </cell>
        </row>
        <row r="161">
          <cell r="D161" t="str">
            <v>張興鵬</v>
          </cell>
          <cell r="E161" t="str">
            <v>M119</v>
          </cell>
        </row>
        <row r="162">
          <cell r="D162" t="str">
            <v>區建文</v>
          </cell>
          <cell r="E162" t="str">
            <v>M120</v>
          </cell>
        </row>
        <row r="163">
          <cell r="D163" t="str">
            <v>周國偉</v>
          </cell>
          <cell r="E163" t="str">
            <v>M121</v>
          </cell>
        </row>
        <row r="164">
          <cell r="D164" t="str">
            <v>潘得榮</v>
          </cell>
          <cell r="E164" t="str">
            <v>M122</v>
          </cell>
        </row>
        <row r="165">
          <cell r="D165" t="str">
            <v>卓中誠</v>
          </cell>
          <cell r="E165" t="str">
            <v>M123</v>
          </cell>
        </row>
        <row r="166">
          <cell r="D166" t="str">
            <v>何寶強</v>
          </cell>
          <cell r="E166" t="str">
            <v>M124</v>
          </cell>
        </row>
        <row r="167">
          <cell r="D167" t="str">
            <v>鄭景亮</v>
          </cell>
          <cell r="E167" t="str">
            <v>M125</v>
          </cell>
        </row>
        <row r="168">
          <cell r="D168" t="str">
            <v>陳勁邦</v>
          </cell>
          <cell r="E168" t="str">
            <v>M126</v>
          </cell>
        </row>
        <row r="169">
          <cell r="D169" t="str">
            <v>周保康</v>
          </cell>
          <cell r="E169" t="str">
            <v>M127</v>
          </cell>
        </row>
        <row r="170">
          <cell r="D170" t="str">
            <v>許培德</v>
          </cell>
          <cell r="E170" t="str">
            <v>M128</v>
          </cell>
        </row>
        <row r="171">
          <cell r="D171" t="str">
            <v>盧文鑑</v>
          </cell>
          <cell r="E171" t="str">
            <v>M129</v>
          </cell>
        </row>
        <row r="172">
          <cell r="D172" t="str">
            <v>黃壁安</v>
          </cell>
          <cell r="E172" t="str">
            <v>M130</v>
          </cell>
        </row>
        <row r="173">
          <cell r="D173" t="str">
            <v>黃兆偉</v>
          </cell>
          <cell r="E173" t="str">
            <v>M131</v>
          </cell>
        </row>
        <row r="174">
          <cell r="D174" t="str">
            <v>鍾浩璋</v>
          </cell>
          <cell r="E174" t="str">
            <v>M132</v>
          </cell>
        </row>
        <row r="175">
          <cell r="D175" t="str">
            <v>李臻樂</v>
          </cell>
          <cell r="E175" t="str">
            <v>M133</v>
          </cell>
        </row>
        <row r="176">
          <cell r="D176" t="str">
            <v>趙志可</v>
          </cell>
          <cell r="E176" t="str">
            <v>M134</v>
          </cell>
        </row>
        <row r="177">
          <cell r="D177" t="str">
            <v>胡志雄</v>
          </cell>
          <cell r="E177" t="str">
            <v>M135</v>
          </cell>
        </row>
        <row r="178">
          <cell r="D178" t="str">
            <v>劉漢滔</v>
          </cell>
          <cell r="E178" t="str">
            <v>M136</v>
          </cell>
        </row>
        <row r="179">
          <cell r="D179" t="str">
            <v>鄭偉豪</v>
          </cell>
          <cell r="E179" t="str">
            <v>M137</v>
          </cell>
        </row>
        <row r="180">
          <cell r="D180" t="str">
            <v>梁鎮彭</v>
          </cell>
          <cell r="E180" t="str">
            <v>M138</v>
          </cell>
        </row>
        <row r="181">
          <cell r="D181" t="str">
            <v>Fabien Dujardin</v>
          </cell>
          <cell r="E181" t="str">
            <v>M139</v>
          </cell>
        </row>
        <row r="182">
          <cell r="D182" t="str">
            <v>黃展雄</v>
          </cell>
          <cell r="E182" t="str">
            <v>M140</v>
          </cell>
        </row>
        <row r="183">
          <cell r="D183" t="str">
            <v>Christian Pellone</v>
          </cell>
          <cell r="E183" t="str">
            <v>M141</v>
          </cell>
        </row>
        <row r="184">
          <cell r="D184" t="str">
            <v>陳國偉</v>
          </cell>
          <cell r="E184" t="str">
            <v>M143</v>
          </cell>
        </row>
        <row r="185">
          <cell r="D185" t="str">
            <v>黃家榮</v>
          </cell>
          <cell r="E185" t="str">
            <v>M144</v>
          </cell>
        </row>
        <row r="186">
          <cell r="D186" t="str">
            <v>韓偉正</v>
          </cell>
          <cell r="E186" t="str">
            <v>M145</v>
          </cell>
        </row>
        <row r="187">
          <cell r="D187" t="str">
            <v>俞國進</v>
          </cell>
          <cell r="E187" t="str">
            <v>M146</v>
          </cell>
        </row>
        <row r="188">
          <cell r="D188" t="str">
            <v>王偉鏗</v>
          </cell>
          <cell r="E188" t="str">
            <v>M147</v>
          </cell>
        </row>
        <row r="189">
          <cell r="D189" t="str">
            <v>關振東</v>
          </cell>
          <cell r="E189" t="str">
            <v>M148</v>
          </cell>
        </row>
        <row r="190">
          <cell r="D190" t="str">
            <v>李富洋</v>
          </cell>
          <cell r="E190" t="str">
            <v>M149</v>
          </cell>
        </row>
        <row r="191">
          <cell r="D191" t="str">
            <v>陳立基</v>
          </cell>
          <cell r="E191" t="str">
            <v>M150</v>
          </cell>
        </row>
        <row r="192">
          <cell r="D192" t="str">
            <v>郭永浩</v>
          </cell>
          <cell r="E192" t="str">
            <v>M151</v>
          </cell>
        </row>
        <row r="193">
          <cell r="D193" t="str">
            <v>李易儒</v>
          </cell>
          <cell r="E193" t="str">
            <v>M152</v>
          </cell>
        </row>
        <row r="194">
          <cell r="D194" t="str">
            <v>何浩權</v>
          </cell>
          <cell r="E194" t="str">
            <v>M155</v>
          </cell>
        </row>
        <row r="195">
          <cell r="D195" t="str">
            <v>謝國基</v>
          </cell>
          <cell r="E195" t="str">
            <v>M156</v>
          </cell>
        </row>
        <row r="196">
          <cell r="D196" t="str">
            <v>李智恒</v>
          </cell>
          <cell r="E196" t="str">
            <v>M157</v>
          </cell>
        </row>
        <row r="197">
          <cell r="D197" t="str">
            <v>黃仲德</v>
          </cell>
          <cell r="E197" t="str">
            <v>M158</v>
          </cell>
        </row>
        <row r="198">
          <cell r="D198" t="str">
            <v>鍾智偉</v>
          </cell>
          <cell r="E198" t="str">
            <v>M159</v>
          </cell>
        </row>
        <row r="199">
          <cell r="D199" t="str">
            <v>梁德鴻</v>
          </cell>
          <cell r="E199" t="str">
            <v>M160</v>
          </cell>
        </row>
        <row r="200">
          <cell r="D200" t="str">
            <v>葉維昌</v>
          </cell>
          <cell r="E200" t="str">
            <v>M161</v>
          </cell>
        </row>
        <row r="201">
          <cell r="D201" t="str">
            <v>陳家樂</v>
          </cell>
          <cell r="E201" t="str">
            <v>M162</v>
          </cell>
        </row>
        <row r="202">
          <cell r="D202" t="str">
            <v>嚴偉鋒</v>
          </cell>
          <cell r="E202" t="str">
            <v>M163</v>
          </cell>
        </row>
        <row r="203">
          <cell r="D203" t="str">
            <v>林鎮國</v>
          </cell>
          <cell r="E203" t="str">
            <v>M164</v>
          </cell>
        </row>
        <row r="204">
          <cell r="D204" t="str">
            <v>陳武炎</v>
          </cell>
          <cell r="E204" t="str">
            <v>M166</v>
          </cell>
        </row>
        <row r="205">
          <cell r="D205" t="str">
            <v>梁健強</v>
          </cell>
          <cell r="E205" t="str">
            <v>M167</v>
          </cell>
        </row>
        <row r="206">
          <cell r="D206" t="str">
            <v>程德賢</v>
          </cell>
          <cell r="E206" t="str">
            <v>M168</v>
          </cell>
        </row>
        <row r="207">
          <cell r="D207" t="str">
            <v>曾慶華</v>
          </cell>
          <cell r="E207" t="str">
            <v>M169</v>
          </cell>
        </row>
        <row r="208">
          <cell r="D208" t="str">
            <v>劉俊堯</v>
          </cell>
          <cell r="E208" t="str">
            <v>M170</v>
          </cell>
        </row>
        <row r="209">
          <cell r="D209" t="str">
            <v>盧敏翹</v>
          </cell>
          <cell r="E209" t="str">
            <v>M171</v>
          </cell>
        </row>
        <row r="210">
          <cell r="D210" t="str">
            <v>楊朝旭</v>
          </cell>
          <cell r="E210" t="str">
            <v>M172</v>
          </cell>
        </row>
        <row r="211">
          <cell r="D211" t="str">
            <v>禢國頌</v>
          </cell>
          <cell r="E211" t="str">
            <v>M173</v>
          </cell>
        </row>
        <row r="212">
          <cell r="D212" t="str">
            <v>許永誠</v>
          </cell>
          <cell r="E212" t="str">
            <v>M174</v>
          </cell>
        </row>
        <row r="213">
          <cell r="D213" t="str">
            <v>熊冠東</v>
          </cell>
          <cell r="E213" t="str">
            <v>M175</v>
          </cell>
        </row>
        <row r="214">
          <cell r="D214" t="str">
            <v>梁文豪</v>
          </cell>
          <cell r="E214" t="str">
            <v>M176</v>
          </cell>
        </row>
        <row r="215">
          <cell r="D215" t="str">
            <v>劉振耀</v>
          </cell>
          <cell r="E215" t="str">
            <v>M177</v>
          </cell>
        </row>
        <row r="216">
          <cell r="D216" t="str">
            <v>梁偉略</v>
          </cell>
          <cell r="E216" t="str">
            <v>M178</v>
          </cell>
        </row>
        <row r="217">
          <cell r="D217" t="str">
            <v>戴卓然</v>
          </cell>
          <cell r="E217" t="str">
            <v>M181</v>
          </cell>
        </row>
        <row r="218">
          <cell r="D218" t="str">
            <v>譚朗偉</v>
          </cell>
          <cell r="E218" t="str">
            <v>M185</v>
          </cell>
        </row>
        <row r="219">
          <cell r="D219" t="str">
            <v>鄭曉斌</v>
          </cell>
          <cell r="E219" t="str">
            <v>M186</v>
          </cell>
        </row>
        <row r="220">
          <cell r="D220" t="str">
            <v>簡俊達</v>
          </cell>
          <cell r="E220" t="str">
            <v>M188</v>
          </cell>
        </row>
        <row r="221">
          <cell r="D221" t="str">
            <v>曾首彥</v>
          </cell>
          <cell r="E221" t="str">
            <v>M189</v>
          </cell>
        </row>
        <row r="222">
          <cell r="D222" t="str">
            <v>盧智聰</v>
          </cell>
          <cell r="E222" t="str">
            <v>M190</v>
          </cell>
        </row>
        <row r="223">
          <cell r="D223" t="str">
            <v>張鼎傑</v>
          </cell>
          <cell r="E223" t="str">
            <v>M191</v>
          </cell>
        </row>
        <row r="224">
          <cell r="D224" t="str">
            <v>莊偉祺</v>
          </cell>
          <cell r="E224" t="str">
            <v>M192</v>
          </cell>
        </row>
        <row r="225">
          <cell r="D225" t="str">
            <v>周家豪</v>
          </cell>
          <cell r="E225" t="str">
            <v>M193</v>
          </cell>
        </row>
        <row r="226">
          <cell r="D226" t="str">
            <v>李桂銓</v>
          </cell>
          <cell r="E226" t="str">
            <v>M195</v>
          </cell>
        </row>
        <row r="227">
          <cell r="D227" t="str">
            <v>馬家豪</v>
          </cell>
          <cell r="E227" t="str">
            <v>M196</v>
          </cell>
        </row>
        <row r="228">
          <cell r="D228" t="str">
            <v>黃仁傑</v>
          </cell>
          <cell r="E228" t="str">
            <v>M197</v>
          </cell>
        </row>
        <row r="229">
          <cell r="D229" t="str">
            <v>潘卓爾</v>
          </cell>
          <cell r="E229" t="str">
            <v>M198</v>
          </cell>
        </row>
        <row r="230">
          <cell r="D230" t="str">
            <v>黃礎賢</v>
          </cell>
          <cell r="E230" t="str">
            <v>M199</v>
          </cell>
        </row>
        <row r="231">
          <cell r="D231" t="str">
            <v>李裕庭</v>
          </cell>
          <cell r="E231" t="str">
            <v>M200</v>
          </cell>
        </row>
        <row r="232">
          <cell r="D232" t="str">
            <v>吳柏倫</v>
          </cell>
          <cell r="E232" t="str">
            <v>M201</v>
          </cell>
        </row>
        <row r="233">
          <cell r="D233" t="str">
            <v>李相旭</v>
          </cell>
          <cell r="E233" t="str">
            <v>M203</v>
          </cell>
        </row>
        <row r="234">
          <cell r="D234" t="str">
            <v>朱子鍵</v>
          </cell>
          <cell r="E234" t="str">
            <v>M204</v>
          </cell>
        </row>
        <row r="235">
          <cell r="D235" t="str">
            <v>邱君越</v>
          </cell>
          <cell r="E235" t="str">
            <v>M206</v>
          </cell>
        </row>
        <row r="236">
          <cell r="D236" t="str">
            <v>劉俊豪</v>
          </cell>
          <cell r="E236" t="str">
            <v>M207</v>
          </cell>
        </row>
        <row r="237">
          <cell r="D237" t="str">
            <v>劉曉武</v>
          </cell>
          <cell r="E237" t="str">
            <v>M208</v>
          </cell>
        </row>
        <row r="238">
          <cell r="D238" t="str">
            <v>陳梓謙</v>
          </cell>
          <cell r="E238" t="str">
            <v>M209</v>
          </cell>
        </row>
        <row r="239">
          <cell r="D239" t="str">
            <v>葉家恆</v>
          </cell>
          <cell r="E239" t="str">
            <v>M210</v>
          </cell>
        </row>
        <row r="240">
          <cell r="D240" t="str">
            <v>林仲軒</v>
          </cell>
          <cell r="E240" t="str">
            <v>M211</v>
          </cell>
        </row>
        <row r="241">
          <cell r="D241" t="str">
            <v>梁梓豐</v>
          </cell>
          <cell r="E241" t="str">
            <v>M212</v>
          </cell>
        </row>
        <row r="242">
          <cell r="D242" t="str">
            <v>關霖煒</v>
          </cell>
          <cell r="E242" t="str">
            <v>M215</v>
          </cell>
        </row>
        <row r="243">
          <cell r="D243" t="str">
            <v>林逸進</v>
          </cell>
          <cell r="E243" t="str">
            <v>M216</v>
          </cell>
        </row>
        <row r="244">
          <cell r="D244" t="str">
            <v>文嘉豪</v>
          </cell>
          <cell r="E244" t="str">
            <v>M217</v>
          </cell>
        </row>
        <row r="245">
          <cell r="D245" t="str">
            <v>黎政鋒</v>
          </cell>
          <cell r="E245" t="str">
            <v>M218</v>
          </cell>
        </row>
        <row r="246">
          <cell r="D246" t="str">
            <v>黃溢隆</v>
          </cell>
          <cell r="E246" t="str">
            <v>M219</v>
          </cell>
        </row>
        <row r="247">
          <cell r="D247" t="str">
            <v>何卓昇</v>
          </cell>
          <cell r="E247" t="str">
            <v>M220</v>
          </cell>
        </row>
        <row r="248">
          <cell r="D248" t="str">
            <v>張哲善</v>
          </cell>
          <cell r="E248" t="str">
            <v>M221</v>
          </cell>
        </row>
        <row r="249">
          <cell r="D249" t="str">
            <v>Brian Norberg</v>
          </cell>
          <cell r="E249" t="str">
            <v>M222</v>
          </cell>
        </row>
        <row r="250">
          <cell r="D250" t="str">
            <v>Joel Chu</v>
          </cell>
          <cell r="E250" t="str">
            <v>M223</v>
          </cell>
        </row>
        <row r="251">
          <cell r="D251" t="str">
            <v>鄭博文</v>
          </cell>
          <cell r="E251" t="str">
            <v>M225</v>
          </cell>
        </row>
        <row r="252">
          <cell r="D252" t="str">
            <v>莊健臻</v>
          </cell>
          <cell r="E252" t="str">
            <v>M226</v>
          </cell>
        </row>
        <row r="253">
          <cell r="D253" t="str">
            <v>張富鍵</v>
          </cell>
          <cell r="E253" t="str">
            <v>M228</v>
          </cell>
        </row>
        <row r="254">
          <cell r="D254" t="str">
            <v>陳嘉健</v>
          </cell>
          <cell r="E254" t="str">
            <v>M230</v>
          </cell>
        </row>
        <row r="255">
          <cell r="D255" t="str">
            <v>Henry Shing</v>
          </cell>
          <cell r="E255" t="str">
            <v>M231</v>
          </cell>
        </row>
        <row r="256">
          <cell r="D256" t="str">
            <v>卓子揚</v>
          </cell>
          <cell r="E256" t="str">
            <v>M232</v>
          </cell>
        </row>
        <row r="257">
          <cell r="D257" t="str">
            <v>李振輝</v>
          </cell>
          <cell r="E257" t="str">
            <v>M233</v>
          </cell>
        </row>
        <row r="258">
          <cell r="D258" t="str">
            <v>楊向華</v>
          </cell>
          <cell r="E258" t="str">
            <v>M234</v>
          </cell>
        </row>
        <row r="259">
          <cell r="D259" t="str">
            <v>陳偉倫</v>
          </cell>
          <cell r="E259" t="str">
            <v>M235</v>
          </cell>
        </row>
        <row r="260">
          <cell r="D260" t="str">
            <v>蔡偉豪</v>
          </cell>
          <cell r="E260" t="str">
            <v>M237</v>
          </cell>
        </row>
        <row r="261">
          <cell r="D261" t="str">
            <v>鄧俊傑</v>
          </cell>
          <cell r="E261" t="str">
            <v>M238</v>
          </cell>
        </row>
        <row r="262">
          <cell r="D262" t="str">
            <v>葉以平</v>
          </cell>
          <cell r="E262" t="str">
            <v>M239</v>
          </cell>
        </row>
        <row r="263">
          <cell r="D263" t="str">
            <v>司徒震邦</v>
          </cell>
          <cell r="E263" t="str">
            <v>M240</v>
          </cell>
        </row>
        <row r="264">
          <cell r="D264" t="str">
            <v>余煜</v>
          </cell>
          <cell r="E264" t="str">
            <v>M241</v>
          </cell>
        </row>
        <row r="265">
          <cell r="D265" t="str">
            <v>劉榮君</v>
          </cell>
          <cell r="E265" t="str">
            <v>M242</v>
          </cell>
        </row>
        <row r="266">
          <cell r="D266" t="str">
            <v>周志聰</v>
          </cell>
          <cell r="E266" t="str">
            <v>M243</v>
          </cell>
        </row>
        <row r="267">
          <cell r="D267" t="str">
            <v>陳展弘</v>
          </cell>
          <cell r="E267" t="str">
            <v>M245</v>
          </cell>
        </row>
        <row r="268">
          <cell r="D268" t="str">
            <v>李仁傑</v>
          </cell>
          <cell r="E268" t="str">
            <v>M251</v>
          </cell>
        </row>
        <row r="269">
          <cell r="D269" t="str">
            <v>梁紹康</v>
          </cell>
          <cell r="E269" t="str">
            <v>M252</v>
          </cell>
        </row>
        <row r="270">
          <cell r="D270" t="str">
            <v>陳宗豪</v>
          </cell>
          <cell r="E270" t="str">
            <v>M253</v>
          </cell>
        </row>
        <row r="271">
          <cell r="D271" t="str">
            <v>楊嘉麟</v>
          </cell>
          <cell r="E271" t="str">
            <v>M254</v>
          </cell>
        </row>
        <row r="272">
          <cell r="D272" t="str">
            <v>楊嘉麟</v>
          </cell>
          <cell r="E272" t="str">
            <v>M254</v>
          </cell>
        </row>
        <row r="273">
          <cell r="D273" t="str">
            <v>Chan Man Hung</v>
          </cell>
          <cell r="E273" t="str">
            <v>M255</v>
          </cell>
        </row>
        <row r="274">
          <cell r="D274" t="str">
            <v>林啟皓</v>
          </cell>
          <cell r="E274" t="str">
            <v>M256</v>
          </cell>
        </row>
        <row r="275">
          <cell r="D275" t="str">
            <v>Leung Kang Ho</v>
          </cell>
          <cell r="E275" t="str">
            <v>M257</v>
          </cell>
        </row>
        <row r="276">
          <cell r="D276" t="str">
            <v>李漢民</v>
          </cell>
          <cell r="E276" t="str">
            <v>M258</v>
          </cell>
        </row>
        <row r="277">
          <cell r="D277" t="str">
            <v>李浩瀚</v>
          </cell>
          <cell r="E277" t="str">
            <v>M259</v>
          </cell>
        </row>
        <row r="278">
          <cell r="D278" t="str">
            <v>黃朗峰</v>
          </cell>
          <cell r="E278" t="str">
            <v>M260</v>
          </cell>
        </row>
        <row r="279">
          <cell r="D279" t="str">
            <v>Chan Ming Fai</v>
          </cell>
          <cell r="E279" t="str">
            <v>M261</v>
          </cell>
        </row>
        <row r="280">
          <cell r="D280" t="str">
            <v>Leung Hoi Kei</v>
          </cell>
          <cell r="E280" t="str">
            <v>M262</v>
          </cell>
        </row>
        <row r="281">
          <cell r="D281" t="str">
            <v>吳嘉偉</v>
          </cell>
          <cell r="E281" t="str">
            <v>M263</v>
          </cell>
        </row>
        <row r="282">
          <cell r="D282" t="str">
            <v>梁天佑</v>
          </cell>
          <cell r="E282" t="str">
            <v>M264</v>
          </cell>
        </row>
        <row r="283">
          <cell r="D283" t="str">
            <v>王子俊</v>
          </cell>
          <cell r="E283" t="str">
            <v>M265</v>
          </cell>
        </row>
        <row r="284">
          <cell r="D284" t="str">
            <v>游智良</v>
          </cell>
          <cell r="E284" t="str">
            <v>M266</v>
          </cell>
        </row>
        <row r="285">
          <cell r="D285" t="str">
            <v>呂恆森</v>
          </cell>
          <cell r="E285" t="str">
            <v>M267</v>
          </cell>
        </row>
        <row r="286">
          <cell r="D286" t="str">
            <v>黃冠聰</v>
          </cell>
          <cell r="E286" t="str">
            <v>M269</v>
          </cell>
        </row>
        <row r="287">
          <cell r="D287" t="str">
            <v>郭浩廷</v>
          </cell>
          <cell r="E287" t="str">
            <v>M270</v>
          </cell>
        </row>
        <row r="288">
          <cell r="D288" t="str">
            <v>鄧律文</v>
          </cell>
          <cell r="E288" t="str">
            <v>M271</v>
          </cell>
        </row>
        <row r="289">
          <cell r="D289" t="str">
            <v>張嘉俊</v>
          </cell>
          <cell r="E289" t="str">
            <v>M272</v>
          </cell>
        </row>
        <row r="290">
          <cell r="D290" t="str">
            <v>郭啟耀</v>
          </cell>
          <cell r="E290" t="str">
            <v>M274</v>
          </cell>
        </row>
        <row r="291">
          <cell r="D291" t="str">
            <v>梁偉東</v>
          </cell>
          <cell r="E291" t="str">
            <v>M275</v>
          </cell>
        </row>
        <row r="292">
          <cell r="D292" t="str">
            <v>陳肇康</v>
          </cell>
          <cell r="E292" t="str">
            <v>M276</v>
          </cell>
        </row>
        <row r="293">
          <cell r="D293" t="str">
            <v>黃卓然</v>
          </cell>
          <cell r="E293" t="str">
            <v>M277</v>
          </cell>
        </row>
        <row r="294">
          <cell r="D294" t="str">
            <v>盛嘉輝</v>
          </cell>
          <cell r="E294" t="str">
            <v>M278</v>
          </cell>
        </row>
        <row r="295">
          <cell r="D295" t="str">
            <v>林宇昂</v>
          </cell>
          <cell r="E295" t="str">
            <v>M281</v>
          </cell>
        </row>
        <row r="296">
          <cell r="D296" t="str">
            <v>何震倫</v>
          </cell>
          <cell r="E296" t="str">
            <v>M283</v>
          </cell>
        </row>
        <row r="297">
          <cell r="D297" t="str">
            <v>黃俊彥</v>
          </cell>
          <cell r="E297" t="str">
            <v>M284</v>
          </cell>
        </row>
        <row r="298">
          <cell r="D298" t="str">
            <v>劉高駿</v>
          </cell>
          <cell r="E298" t="str">
            <v>M288</v>
          </cell>
        </row>
        <row r="299">
          <cell r="D299" t="str">
            <v>溫廸駿</v>
          </cell>
          <cell r="E299" t="str">
            <v>M290</v>
          </cell>
        </row>
        <row r="300">
          <cell r="D300" t="str">
            <v>黃永發</v>
          </cell>
          <cell r="E300" t="str">
            <v>M293</v>
          </cell>
        </row>
        <row r="301">
          <cell r="D301" t="str">
            <v>區顯揚</v>
          </cell>
          <cell r="E301" t="str">
            <v>M294</v>
          </cell>
        </row>
        <row r="302">
          <cell r="D302" t="str">
            <v>吳嘉浩</v>
          </cell>
          <cell r="E302" t="str">
            <v>M296</v>
          </cell>
        </row>
        <row r="303">
          <cell r="D303" t="str">
            <v>江梓健</v>
          </cell>
          <cell r="E303" t="str">
            <v>M297</v>
          </cell>
        </row>
        <row r="304">
          <cell r="D304" t="str">
            <v>Martijn Van De Wiel</v>
          </cell>
          <cell r="E304" t="str">
            <v>M298</v>
          </cell>
        </row>
        <row r="305">
          <cell r="D305" t="str">
            <v>Daniel Heimlicher</v>
          </cell>
          <cell r="E305" t="str">
            <v>M299</v>
          </cell>
        </row>
        <row r="306">
          <cell r="D306" t="str">
            <v>Martin Sinclair</v>
          </cell>
          <cell r="E306" t="str">
            <v>M300</v>
          </cell>
        </row>
        <row r="307">
          <cell r="D307" t="str">
            <v>鄭應秋</v>
          </cell>
          <cell r="E307" t="str">
            <v>M301</v>
          </cell>
        </row>
        <row r="308">
          <cell r="D308" t="str">
            <v>蕭昌鴻</v>
          </cell>
          <cell r="E308" t="str">
            <v>M302</v>
          </cell>
        </row>
        <row r="309">
          <cell r="D309" t="str">
            <v>陳祟富</v>
          </cell>
          <cell r="E309" t="str">
            <v>M305</v>
          </cell>
        </row>
        <row r="310">
          <cell r="D310" t="str">
            <v>葉震世</v>
          </cell>
          <cell r="E310" t="str">
            <v>M306</v>
          </cell>
        </row>
        <row r="311">
          <cell r="D311" t="str">
            <v>周曉光</v>
          </cell>
          <cell r="E311" t="str">
            <v>M307</v>
          </cell>
        </row>
        <row r="312">
          <cell r="D312" t="str">
            <v>莫志成</v>
          </cell>
          <cell r="E312" t="str">
            <v>M308</v>
          </cell>
        </row>
        <row r="313">
          <cell r="D313" t="str">
            <v>黃德賢</v>
          </cell>
          <cell r="E313" t="str">
            <v>M309</v>
          </cell>
        </row>
        <row r="314">
          <cell r="D314" t="str">
            <v>張煜俊</v>
          </cell>
          <cell r="E314" t="str">
            <v>M310</v>
          </cell>
        </row>
        <row r="315">
          <cell r="D315" t="str">
            <v>陳嘉偉</v>
          </cell>
          <cell r="E315" t="str">
            <v>M311</v>
          </cell>
        </row>
        <row r="316">
          <cell r="D316" t="str">
            <v>陳華昌</v>
          </cell>
          <cell r="E316" t="str">
            <v>M312</v>
          </cell>
        </row>
        <row r="317">
          <cell r="D317" t="str">
            <v>黃偉烽</v>
          </cell>
          <cell r="E317" t="str">
            <v>M313</v>
          </cell>
        </row>
        <row r="318">
          <cell r="D318" t="str">
            <v>張浩俊</v>
          </cell>
          <cell r="E318" t="str">
            <v>M314</v>
          </cell>
        </row>
        <row r="319">
          <cell r="D319" t="str">
            <v>吳家偉</v>
          </cell>
          <cell r="E319" t="str">
            <v>M315</v>
          </cell>
        </row>
        <row r="320">
          <cell r="D320" t="str">
            <v>詹錦輝</v>
          </cell>
          <cell r="E320" t="str">
            <v>M316</v>
          </cell>
        </row>
        <row r="321">
          <cell r="D321" t="str">
            <v>蔡昂呈</v>
          </cell>
          <cell r="E321" t="str">
            <v>M317</v>
          </cell>
        </row>
        <row r="322">
          <cell r="D322" t="str">
            <v>麥浩烽</v>
          </cell>
          <cell r="E322" t="str">
            <v>M318</v>
          </cell>
        </row>
        <row r="323">
          <cell r="D323" t="str">
            <v>黎啟彥</v>
          </cell>
          <cell r="E323" t="str">
            <v>M319</v>
          </cell>
        </row>
        <row r="324">
          <cell r="D324" t="str">
            <v>張兆熹</v>
          </cell>
          <cell r="E324" t="str">
            <v>M320</v>
          </cell>
        </row>
        <row r="325">
          <cell r="D325" t="str">
            <v>周卓倫</v>
          </cell>
          <cell r="E325" t="str">
            <v>M322</v>
          </cell>
        </row>
        <row r="326">
          <cell r="D326" t="str">
            <v>Nicolas Miribel</v>
          </cell>
          <cell r="E326" t="str">
            <v>M324</v>
          </cell>
        </row>
        <row r="327">
          <cell r="D327" t="str">
            <v>Stefan Klindwort</v>
          </cell>
          <cell r="E327" t="str">
            <v>M325</v>
          </cell>
        </row>
        <row r="328">
          <cell r="D328" t="str">
            <v>陳仲賢</v>
          </cell>
          <cell r="E328" t="str">
            <v>M326</v>
          </cell>
        </row>
        <row r="329">
          <cell r="D329" t="str">
            <v>劉卓恆</v>
          </cell>
          <cell r="E329" t="str">
            <v>M327</v>
          </cell>
        </row>
        <row r="330">
          <cell r="D330" t="str">
            <v>謝國敬</v>
          </cell>
          <cell r="E330" t="str">
            <v>M328</v>
          </cell>
        </row>
        <row r="331">
          <cell r="D331" t="str">
            <v>黃志賢</v>
          </cell>
          <cell r="E331" t="str">
            <v>M329</v>
          </cell>
        </row>
        <row r="332">
          <cell r="D332" t="str">
            <v>李宇煌</v>
          </cell>
          <cell r="E332" t="str">
            <v>M330</v>
          </cell>
        </row>
        <row r="333">
          <cell r="D333" t="str">
            <v>吳國良</v>
          </cell>
          <cell r="E333" t="str">
            <v>M333</v>
          </cell>
        </row>
        <row r="334">
          <cell r="D334" t="str">
            <v>曹杏添</v>
          </cell>
          <cell r="E334" t="str">
            <v>M334</v>
          </cell>
        </row>
        <row r="335">
          <cell r="D335" t="str">
            <v>黃卓謙</v>
          </cell>
          <cell r="E335" t="str">
            <v>M335</v>
          </cell>
        </row>
        <row r="336">
          <cell r="D336" t="str">
            <v>林永豪</v>
          </cell>
          <cell r="E336" t="str">
            <v>M336</v>
          </cell>
        </row>
        <row r="337">
          <cell r="D337" t="str">
            <v>陳志威</v>
          </cell>
          <cell r="E337" t="str">
            <v>M338</v>
          </cell>
        </row>
        <row r="338">
          <cell r="D338" t="str">
            <v>李鎮傑</v>
          </cell>
          <cell r="E338" t="str">
            <v>M339</v>
          </cell>
        </row>
        <row r="339">
          <cell r="D339" t="str">
            <v>李銘沖</v>
          </cell>
          <cell r="E339" t="str">
            <v>M340</v>
          </cell>
        </row>
        <row r="340">
          <cell r="D340" t="str">
            <v>鍾振成</v>
          </cell>
          <cell r="E340" t="str">
            <v>M341</v>
          </cell>
        </row>
        <row r="341">
          <cell r="D341" t="str">
            <v>伍鍵邦</v>
          </cell>
          <cell r="E341" t="str">
            <v>M343</v>
          </cell>
        </row>
        <row r="342">
          <cell r="D342" t="str">
            <v>黃達寅</v>
          </cell>
          <cell r="E342" t="str">
            <v>M344</v>
          </cell>
        </row>
        <row r="343">
          <cell r="D343" t="str">
            <v>林肇琦</v>
          </cell>
          <cell r="E343" t="str">
            <v>M345</v>
          </cell>
        </row>
        <row r="344">
          <cell r="D344" t="str">
            <v>李偉邦</v>
          </cell>
          <cell r="E344" t="str">
            <v>M346</v>
          </cell>
        </row>
        <row r="345">
          <cell r="D345" t="str">
            <v>歐陽兆昕</v>
          </cell>
          <cell r="E345" t="str">
            <v>M347</v>
          </cell>
        </row>
        <row r="346">
          <cell r="D346" t="str">
            <v>蔡偉麟</v>
          </cell>
          <cell r="E346" t="str">
            <v>M348</v>
          </cell>
        </row>
        <row r="347">
          <cell r="D347" t="str">
            <v>顧家豪</v>
          </cell>
          <cell r="E347" t="str">
            <v>M349</v>
          </cell>
        </row>
        <row r="348">
          <cell r="D348" t="str">
            <v>戴錦鋒</v>
          </cell>
          <cell r="E348" t="str">
            <v>M350</v>
          </cell>
        </row>
        <row r="349">
          <cell r="D349" t="str">
            <v>陸浩鳴</v>
          </cell>
          <cell r="E349" t="str">
            <v>M351</v>
          </cell>
        </row>
        <row r="350">
          <cell r="D350" t="str">
            <v>涂文龍</v>
          </cell>
          <cell r="E350" t="str">
            <v>M352</v>
          </cell>
        </row>
        <row r="351">
          <cell r="D351" t="str">
            <v>楊沛焜</v>
          </cell>
          <cell r="E351" t="str">
            <v>M354</v>
          </cell>
        </row>
        <row r="352">
          <cell r="D352" t="str">
            <v>黃健勤</v>
          </cell>
          <cell r="E352" t="str">
            <v>M355</v>
          </cell>
        </row>
        <row r="353">
          <cell r="D353" t="str">
            <v>陳家良</v>
          </cell>
          <cell r="E353" t="str">
            <v>M356</v>
          </cell>
        </row>
        <row r="354">
          <cell r="D354" t="str">
            <v>劉家輝</v>
          </cell>
          <cell r="E354" t="str">
            <v>M357</v>
          </cell>
        </row>
        <row r="355">
          <cell r="D355" t="str">
            <v>朱家俊</v>
          </cell>
          <cell r="E355" t="str">
            <v>M358</v>
          </cell>
        </row>
        <row r="356">
          <cell r="D356" t="str">
            <v>彭俊彥</v>
          </cell>
          <cell r="E356" t="str">
            <v>M359</v>
          </cell>
        </row>
        <row r="357">
          <cell r="D357" t="str">
            <v>楊竣文</v>
          </cell>
          <cell r="E357" t="str">
            <v>M360</v>
          </cell>
        </row>
        <row r="358">
          <cell r="D358" t="str">
            <v>張銘軒</v>
          </cell>
          <cell r="E358" t="str">
            <v>M361</v>
          </cell>
        </row>
        <row r="359">
          <cell r="D359" t="str">
            <v>黃啟麟</v>
          </cell>
          <cell r="E359" t="str">
            <v>M362</v>
          </cell>
        </row>
        <row r="360">
          <cell r="D360" t="str">
            <v>賴偉杰</v>
          </cell>
          <cell r="E360" t="str">
            <v>M363</v>
          </cell>
        </row>
        <row r="361">
          <cell r="D361" t="str">
            <v>李漢明</v>
          </cell>
          <cell r="E361" t="str">
            <v>M364</v>
          </cell>
        </row>
        <row r="362">
          <cell r="D362" t="str">
            <v>劉耀強</v>
          </cell>
          <cell r="E362" t="str">
            <v>M365</v>
          </cell>
        </row>
        <row r="363">
          <cell r="D363" t="str">
            <v>蔣逸華</v>
          </cell>
          <cell r="E363" t="str">
            <v>M366</v>
          </cell>
        </row>
        <row r="364">
          <cell r="D364" t="str">
            <v>周煦輝</v>
          </cell>
          <cell r="E364" t="str">
            <v>M367</v>
          </cell>
        </row>
        <row r="365">
          <cell r="D365" t="str">
            <v>黃皓嶠</v>
          </cell>
          <cell r="E365" t="str">
            <v>M368</v>
          </cell>
        </row>
        <row r="366">
          <cell r="D366" t="str">
            <v>朱信亙</v>
          </cell>
          <cell r="E366" t="str">
            <v>M369</v>
          </cell>
        </row>
        <row r="367">
          <cell r="D367" t="str">
            <v>許廷鈞</v>
          </cell>
          <cell r="E367" t="str">
            <v>M370</v>
          </cell>
        </row>
        <row r="368">
          <cell r="D368" t="str">
            <v>周俊謙</v>
          </cell>
          <cell r="E368" t="str">
            <v>M371</v>
          </cell>
        </row>
        <row r="369">
          <cell r="D369" t="str">
            <v>朱信希</v>
          </cell>
          <cell r="E369" t="str">
            <v>M372</v>
          </cell>
        </row>
        <row r="370">
          <cell r="D370" t="str">
            <v>戴耀中</v>
          </cell>
          <cell r="E370" t="str">
            <v>M374</v>
          </cell>
        </row>
        <row r="371">
          <cell r="D371" t="str">
            <v>Ugo Uberti Foppa </v>
          </cell>
          <cell r="E371" t="str">
            <v>M375</v>
          </cell>
        </row>
        <row r="372">
          <cell r="D372" t="str">
            <v>陳漢威</v>
          </cell>
          <cell r="E372" t="str">
            <v>M376</v>
          </cell>
        </row>
        <row r="373">
          <cell r="D373" t="str">
            <v>楊希勤</v>
          </cell>
          <cell r="E373" t="str">
            <v>M377</v>
          </cell>
        </row>
        <row r="374">
          <cell r="D374" t="str">
            <v>鄭志祥</v>
          </cell>
          <cell r="E374" t="str">
            <v>M378</v>
          </cell>
        </row>
        <row r="375">
          <cell r="D375" t="str">
            <v>王偉倫</v>
          </cell>
          <cell r="E375" t="str">
            <v>M379</v>
          </cell>
        </row>
        <row r="376">
          <cell r="D376" t="str">
            <v>梁浩基</v>
          </cell>
          <cell r="E376" t="str">
            <v>M380</v>
          </cell>
        </row>
        <row r="377">
          <cell r="D377" t="str">
            <v>郭頌勤</v>
          </cell>
          <cell r="E377" t="str">
            <v>M381</v>
          </cell>
        </row>
        <row r="378">
          <cell r="D378" t="str">
            <v>何紹恆</v>
          </cell>
          <cell r="E378" t="str">
            <v>M382</v>
          </cell>
        </row>
        <row r="379">
          <cell r="D379" t="str">
            <v>陳銘輝</v>
          </cell>
          <cell r="E379" t="str">
            <v>M383</v>
          </cell>
        </row>
        <row r="380">
          <cell r="D380" t="str">
            <v>陳德建</v>
          </cell>
          <cell r="E380" t="str">
            <v>M384</v>
          </cell>
        </row>
        <row r="381">
          <cell r="D381" t="str">
            <v>陳智聰</v>
          </cell>
          <cell r="E381" t="str">
            <v>M385</v>
          </cell>
        </row>
        <row r="382">
          <cell r="D382" t="str">
            <v>鄺恩義</v>
          </cell>
          <cell r="E382" t="str">
            <v>M386</v>
          </cell>
        </row>
        <row r="383">
          <cell r="D383" t="str">
            <v>陳浩然</v>
          </cell>
          <cell r="E383" t="str">
            <v>M387</v>
          </cell>
        </row>
        <row r="384">
          <cell r="D384" t="str">
            <v> 阮智恆</v>
          </cell>
          <cell r="E384" t="str">
            <v>M388</v>
          </cell>
        </row>
        <row r="385">
          <cell r="D385" t="str">
            <v>BROOKESPETER</v>
          </cell>
          <cell r="E385" t="str">
            <v>M389</v>
          </cell>
        </row>
        <row r="386">
          <cell r="D386" t="str">
            <v>CLAUDIOMAZZINI</v>
          </cell>
          <cell r="E386" t="str">
            <v>M390</v>
          </cell>
        </row>
        <row r="387">
          <cell r="D387" t="str">
            <v>Mike StevenFon</v>
          </cell>
          <cell r="E387" t="str">
            <v>M391</v>
          </cell>
        </row>
        <row r="388">
          <cell r="D388" t="str">
            <v>NFABIEN</v>
          </cell>
          <cell r="E388" t="str">
            <v>M392</v>
          </cell>
        </row>
        <row r="389">
          <cell r="D389" t="str">
            <v>NicoZurcher</v>
          </cell>
          <cell r="E389" t="str">
            <v>M393</v>
          </cell>
        </row>
        <row r="390">
          <cell r="D390" t="str">
            <v>三竹秋津</v>
          </cell>
          <cell r="E390" t="str">
            <v>M394</v>
          </cell>
        </row>
        <row r="391">
          <cell r="D391" t="str">
            <v>山本和生</v>
          </cell>
          <cell r="E391" t="str">
            <v>M395</v>
          </cell>
        </row>
        <row r="392">
          <cell r="D392" t="str">
            <v>王柏基</v>
          </cell>
          <cell r="E392" t="str">
            <v>M396</v>
          </cell>
        </row>
        <row r="393">
          <cell r="D393" t="str">
            <v>王家俊</v>
          </cell>
          <cell r="E393" t="str">
            <v>M397</v>
          </cell>
        </row>
        <row r="394">
          <cell r="D394" t="str">
            <v>北本淳嗣</v>
          </cell>
          <cell r="E394" t="str">
            <v>M398</v>
          </cell>
        </row>
        <row r="395">
          <cell r="D395" t="str">
            <v>田峻</v>
          </cell>
          <cell r="E395" t="str">
            <v>M399</v>
          </cell>
        </row>
        <row r="396">
          <cell r="D396" t="str">
            <v>石井憲太郎</v>
          </cell>
          <cell r="E396" t="str">
            <v>M400</v>
          </cell>
        </row>
        <row r="397">
          <cell r="D397" t="str">
            <v>任敬業</v>
          </cell>
          <cell r="E397" t="str">
            <v>M401</v>
          </cell>
        </row>
        <row r="398">
          <cell r="D398" t="str">
            <v>戎志華</v>
          </cell>
          <cell r="E398" t="str">
            <v>M402</v>
          </cell>
        </row>
        <row r="399">
          <cell r="D399" t="str">
            <v>成守志</v>
          </cell>
          <cell r="E399" t="str">
            <v>M403</v>
          </cell>
        </row>
        <row r="400">
          <cell r="D400" t="str">
            <v>朱惜池</v>
          </cell>
          <cell r="E400" t="str">
            <v>M404</v>
          </cell>
        </row>
        <row r="401">
          <cell r="D401" t="str">
            <v>江偉豪</v>
          </cell>
          <cell r="E401" t="str">
            <v>M405</v>
          </cell>
        </row>
        <row r="402">
          <cell r="D402" t="str">
            <v>吳志江</v>
          </cell>
          <cell r="E402" t="str">
            <v>M407</v>
          </cell>
        </row>
        <row r="403">
          <cell r="D403" t="str">
            <v>吳志剛</v>
          </cell>
          <cell r="E403" t="str">
            <v>M408</v>
          </cell>
        </row>
        <row r="404">
          <cell r="D404" t="str">
            <v>吳俊賢</v>
          </cell>
          <cell r="E404" t="str">
            <v>M409</v>
          </cell>
        </row>
        <row r="405">
          <cell r="D405" t="str">
            <v>吳茂燊</v>
          </cell>
          <cell r="E405" t="str">
            <v>M410</v>
          </cell>
        </row>
        <row r="406">
          <cell r="D406" t="str">
            <v>吳皓程</v>
          </cell>
          <cell r="E406" t="str">
            <v>M411</v>
          </cell>
        </row>
        <row r="407">
          <cell r="D407" t="str">
            <v>吳錦池</v>
          </cell>
          <cell r="E407" t="str">
            <v>M412</v>
          </cell>
        </row>
        <row r="408">
          <cell r="D408" t="str">
            <v>李中建</v>
          </cell>
          <cell r="E408" t="str">
            <v>M413</v>
          </cell>
        </row>
        <row r="409">
          <cell r="D409" t="str">
            <v>李家強</v>
          </cell>
          <cell r="E409" t="str">
            <v>M415</v>
          </cell>
        </row>
        <row r="410">
          <cell r="D410" t="str">
            <v>李偉臨</v>
          </cell>
          <cell r="E410" t="str">
            <v>M416</v>
          </cell>
        </row>
        <row r="411">
          <cell r="D411" t="str">
            <v>李偉瀧</v>
          </cell>
          <cell r="E411" t="str">
            <v>M417</v>
          </cell>
        </row>
        <row r="412">
          <cell r="D412" t="str">
            <v>李國威</v>
          </cell>
          <cell r="E412" t="str">
            <v>M418</v>
          </cell>
        </row>
        <row r="413">
          <cell r="D413" t="str">
            <v>李毓鑫</v>
          </cell>
          <cell r="E413" t="str">
            <v>M419</v>
          </cell>
        </row>
        <row r="414">
          <cell r="D414" t="str">
            <v>李銘華</v>
          </cell>
          <cell r="E414" t="str">
            <v>M420</v>
          </cell>
        </row>
        <row r="415">
          <cell r="D415" t="str">
            <v>李喆</v>
          </cell>
          <cell r="E415" t="str">
            <v>M421</v>
          </cell>
        </row>
        <row r="416">
          <cell r="D416" t="str">
            <v>周安傑</v>
          </cell>
          <cell r="E416" t="str">
            <v>M422</v>
          </cell>
        </row>
        <row r="417">
          <cell r="D417" t="str">
            <v>周智豪</v>
          </cell>
          <cell r="E417" t="str">
            <v>M423</v>
          </cell>
        </row>
        <row r="418">
          <cell r="D418" t="str">
            <v>林大鵬</v>
          </cell>
          <cell r="E418" t="str">
            <v>M424</v>
          </cell>
        </row>
        <row r="419">
          <cell r="D419" t="str">
            <v>林家明</v>
          </cell>
          <cell r="E419" t="str">
            <v>M425</v>
          </cell>
        </row>
        <row r="420">
          <cell r="D420" t="str">
            <v>林覺亮</v>
          </cell>
          <cell r="E420" t="str">
            <v>M426</v>
          </cell>
        </row>
        <row r="421">
          <cell r="D421" t="str">
            <v>長田智考</v>
          </cell>
          <cell r="E421" t="str">
            <v>M427</v>
          </cell>
        </row>
        <row r="422">
          <cell r="D422" t="str">
            <v>俞戴煒</v>
          </cell>
          <cell r="E422" t="str">
            <v>M428</v>
          </cell>
        </row>
        <row r="423">
          <cell r="D423" t="str">
            <v>姚振宇</v>
          </cell>
          <cell r="E423" t="str">
            <v>M429</v>
          </cell>
        </row>
        <row r="424">
          <cell r="D424" t="str">
            <v>唐志禮</v>
          </cell>
          <cell r="E424" t="str">
            <v>M431</v>
          </cell>
        </row>
        <row r="425">
          <cell r="D425" t="str">
            <v>孫偉成</v>
          </cell>
          <cell r="E425" t="str">
            <v>M432</v>
          </cell>
        </row>
        <row r="426">
          <cell r="D426" t="str">
            <v>孫熒禧</v>
          </cell>
          <cell r="E426" t="str">
            <v>M433</v>
          </cell>
        </row>
        <row r="427">
          <cell r="D427" t="str">
            <v>袁允峰</v>
          </cell>
          <cell r="E427" t="str">
            <v>M434</v>
          </cell>
        </row>
        <row r="428">
          <cell r="D428" t="str">
            <v>袁嘉俊</v>
          </cell>
          <cell r="E428" t="str">
            <v>M435</v>
          </cell>
        </row>
        <row r="429">
          <cell r="D429" t="str">
            <v>區國偉</v>
          </cell>
          <cell r="E429" t="str">
            <v>M436</v>
          </cell>
        </row>
        <row r="430">
          <cell r="D430" t="str">
            <v>張文欣</v>
          </cell>
          <cell r="E430" t="str">
            <v>M437</v>
          </cell>
        </row>
        <row r="431">
          <cell r="D431" t="str">
            <v>張逸傑</v>
          </cell>
          <cell r="E431" t="str">
            <v>M438</v>
          </cell>
        </row>
        <row r="432">
          <cell r="D432" t="str">
            <v>梁啟華</v>
          </cell>
          <cell r="E432" t="str">
            <v>M439</v>
          </cell>
        </row>
        <row r="433">
          <cell r="D433" t="str">
            <v>莫俊然</v>
          </cell>
          <cell r="E433" t="str">
            <v>M440</v>
          </cell>
        </row>
        <row r="434">
          <cell r="D434" t="str">
            <v>莫鈞麟</v>
          </cell>
          <cell r="E434" t="str">
            <v>M441</v>
          </cell>
        </row>
        <row r="435">
          <cell r="D435" t="str">
            <v>連耀祖</v>
          </cell>
          <cell r="E435" t="str">
            <v>M442</v>
          </cell>
        </row>
        <row r="436">
          <cell r="D436" t="str">
            <v>郭志文</v>
          </cell>
          <cell r="E436" t="str">
            <v>M443</v>
          </cell>
        </row>
        <row r="437">
          <cell r="D437" t="str">
            <v>郭志榮</v>
          </cell>
          <cell r="E437" t="str">
            <v>M444</v>
          </cell>
        </row>
        <row r="438">
          <cell r="D438" t="str">
            <v>郭卓敏</v>
          </cell>
          <cell r="E438" t="str">
            <v>M445</v>
          </cell>
        </row>
        <row r="439">
          <cell r="D439" t="str">
            <v>郭嘉輝</v>
          </cell>
          <cell r="E439" t="str">
            <v>M446</v>
          </cell>
        </row>
        <row r="440">
          <cell r="D440" t="str">
            <v>陳文建</v>
          </cell>
          <cell r="E440" t="str">
            <v>M447</v>
          </cell>
        </row>
        <row r="441">
          <cell r="D441" t="str">
            <v>陳文傑</v>
          </cell>
          <cell r="E441" t="str">
            <v>M448</v>
          </cell>
        </row>
        <row r="442">
          <cell r="D442" t="str">
            <v>陳文雄</v>
          </cell>
          <cell r="E442" t="str">
            <v>M449</v>
          </cell>
        </row>
        <row r="443">
          <cell r="D443" t="str">
            <v>陳立文</v>
          </cell>
          <cell r="E443" t="str">
            <v>M450</v>
          </cell>
        </row>
        <row r="444">
          <cell r="D444" t="str">
            <v>陳光傑</v>
          </cell>
          <cell r="E444" t="str">
            <v>M451</v>
          </cell>
        </row>
        <row r="445">
          <cell r="D445" t="str">
            <v>陳宇瀚</v>
          </cell>
          <cell r="E445" t="str">
            <v>M452</v>
          </cell>
        </row>
        <row r="446">
          <cell r="D446" t="str">
            <v>陳冠男</v>
          </cell>
          <cell r="E446" t="str">
            <v>M453</v>
          </cell>
        </row>
        <row r="447">
          <cell r="D447" t="str">
            <v>陳建達</v>
          </cell>
          <cell r="E447" t="str">
            <v>M454</v>
          </cell>
        </row>
        <row r="448">
          <cell r="D448" t="str">
            <v>陳家棋</v>
          </cell>
          <cell r="E448" t="str">
            <v>M455</v>
          </cell>
        </row>
        <row r="449">
          <cell r="D449" t="str">
            <v>陳振揚</v>
          </cell>
          <cell r="E449" t="str">
            <v>M456</v>
          </cell>
        </row>
        <row r="450">
          <cell r="D450" t="str">
            <v>陳高盛</v>
          </cell>
          <cell r="E450" t="str">
            <v>M457</v>
          </cell>
        </row>
        <row r="451">
          <cell r="D451" t="str">
            <v>陳偉豪</v>
          </cell>
          <cell r="E451" t="str">
            <v>M458</v>
          </cell>
        </row>
        <row r="452">
          <cell r="D452" t="str">
            <v>陳楚健</v>
          </cell>
          <cell r="E452" t="str">
            <v>M459</v>
          </cell>
        </row>
        <row r="453">
          <cell r="D453" t="str">
            <v>陳樹立</v>
          </cell>
          <cell r="E453" t="str">
            <v>M460</v>
          </cell>
        </row>
        <row r="454">
          <cell r="D454" t="str">
            <v>陳鴻標</v>
          </cell>
          <cell r="E454" t="str">
            <v>M461</v>
          </cell>
        </row>
        <row r="455">
          <cell r="D455" t="str">
            <v>陳耀榮</v>
          </cell>
          <cell r="E455" t="str">
            <v>M462</v>
          </cell>
        </row>
        <row r="456">
          <cell r="D456" t="str">
            <v>陸浩明</v>
          </cell>
          <cell r="E456" t="str">
            <v>M463</v>
          </cell>
        </row>
        <row r="457">
          <cell r="D457" t="str">
            <v>麥穎賢</v>
          </cell>
          <cell r="E457" t="str">
            <v>M464</v>
          </cell>
        </row>
        <row r="458">
          <cell r="D458" t="str">
            <v>馮啟釗</v>
          </cell>
          <cell r="E458" t="str">
            <v>M465</v>
          </cell>
        </row>
        <row r="459">
          <cell r="D459" t="str">
            <v>黃文偉</v>
          </cell>
          <cell r="E459" t="str">
            <v>M466</v>
          </cell>
        </row>
        <row r="460">
          <cell r="D460" t="str">
            <v>黃家俊</v>
          </cell>
          <cell r="E460" t="str">
            <v>M467</v>
          </cell>
        </row>
        <row r="461">
          <cell r="D461" t="str">
            <v>黃健錩</v>
          </cell>
          <cell r="E461" t="str">
            <v>M468</v>
          </cell>
        </row>
        <row r="462">
          <cell r="D462" t="str">
            <v>楊君豪</v>
          </cell>
          <cell r="E462" t="str">
            <v>M469</v>
          </cell>
        </row>
        <row r="463">
          <cell r="D463" t="str">
            <v>楊恩浩</v>
          </cell>
          <cell r="E463" t="str">
            <v>M470</v>
          </cell>
        </row>
        <row r="464">
          <cell r="D464" t="str">
            <v>廖俊超</v>
          </cell>
          <cell r="E464" t="str">
            <v>M471</v>
          </cell>
        </row>
        <row r="465">
          <cell r="D465" t="str">
            <v>趙敏聰</v>
          </cell>
          <cell r="E465" t="str">
            <v>M472</v>
          </cell>
        </row>
        <row r="466">
          <cell r="D466" t="str">
            <v>劉少峰</v>
          </cell>
          <cell r="E466" t="str">
            <v>M473</v>
          </cell>
        </row>
        <row r="467">
          <cell r="D467" t="str">
            <v>劉振宇</v>
          </cell>
          <cell r="E467" t="str">
            <v>M474</v>
          </cell>
        </row>
        <row r="468">
          <cell r="D468" t="str">
            <v>劉振賢</v>
          </cell>
          <cell r="E468" t="str">
            <v>M475</v>
          </cell>
        </row>
        <row r="469">
          <cell r="D469" t="str">
            <v>劉偉明</v>
          </cell>
          <cell r="E469" t="str">
            <v>M476</v>
          </cell>
        </row>
        <row r="470">
          <cell r="D470" t="str">
            <v>歐俊源</v>
          </cell>
          <cell r="E470" t="str">
            <v>M477</v>
          </cell>
        </row>
        <row r="471">
          <cell r="D471" t="str">
            <v>潘文健</v>
          </cell>
          <cell r="E471" t="str">
            <v>M478</v>
          </cell>
        </row>
        <row r="472">
          <cell r="D472" t="str">
            <v>潘偉經</v>
          </cell>
          <cell r="E472" t="str">
            <v>M479</v>
          </cell>
        </row>
        <row r="473">
          <cell r="D473" t="str">
            <v>鄭家雋</v>
          </cell>
          <cell r="E473" t="str">
            <v>M480</v>
          </cell>
        </row>
        <row r="474">
          <cell r="D474" t="str">
            <v>鄭崇興</v>
          </cell>
          <cell r="E474" t="str">
            <v>M481</v>
          </cell>
        </row>
        <row r="475">
          <cell r="D475" t="str">
            <v>盧俊廷</v>
          </cell>
          <cell r="E475" t="str">
            <v>M482</v>
          </cell>
        </row>
        <row r="476">
          <cell r="D476" t="str">
            <v>蕭樂明</v>
          </cell>
          <cell r="E476" t="str">
            <v>M483</v>
          </cell>
        </row>
        <row r="477">
          <cell r="D477" t="str">
            <v>霍競恆</v>
          </cell>
          <cell r="E477" t="str">
            <v>M484</v>
          </cell>
        </row>
        <row r="478">
          <cell r="D478" t="str">
            <v>磯貴博</v>
          </cell>
          <cell r="E478" t="str">
            <v>M485</v>
          </cell>
        </row>
        <row r="479">
          <cell r="D479" t="str">
            <v>謝君樂</v>
          </cell>
          <cell r="E479" t="str">
            <v>M486</v>
          </cell>
        </row>
        <row r="480">
          <cell r="D480" t="str">
            <v>鍾健輝</v>
          </cell>
          <cell r="E480" t="str">
            <v>M487</v>
          </cell>
        </row>
        <row r="481">
          <cell r="D481" t="str">
            <v>簡國威</v>
          </cell>
          <cell r="E481" t="str">
            <v>M488</v>
          </cell>
        </row>
        <row r="482">
          <cell r="D482" t="str">
            <v>魏震權</v>
          </cell>
          <cell r="E482" t="str">
            <v>M489</v>
          </cell>
        </row>
        <row r="483">
          <cell r="D483" t="str">
            <v>魏樹和</v>
          </cell>
          <cell r="E483" t="str">
            <v>M490</v>
          </cell>
        </row>
        <row r="484">
          <cell r="D484" t="str">
            <v>鄺可兒</v>
          </cell>
          <cell r="E484" t="str">
            <v>M491</v>
          </cell>
        </row>
        <row r="485">
          <cell r="D485" t="str">
            <v>鄺毅成</v>
          </cell>
          <cell r="E485" t="str">
            <v>M492</v>
          </cell>
        </row>
        <row r="486">
          <cell r="D486" t="str">
            <v>羅偉森</v>
          </cell>
          <cell r="E486" t="str">
            <v>M493</v>
          </cell>
        </row>
        <row r="487">
          <cell r="D487" t="str">
            <v>關榮生</v>
          </cell>
          <cell r="E487" t="str">
            <v>M494</v>
          </cell>
        </row>
        <row r="488">
          <cell r="D488" t="str">
            <v>蘇伊俊</v>
          </cell>
          <cell r="E488" t="str">
            <v>M495</v>
          </cell>
        </row>
        <row r="489">
          <cell r="D489" t="str">
            <v>鐘展輝</v>
          </cell>
          <cell r="E489" t="str">
            <v>M496</v>
          </cell>
        </row>
        <row r="490">
          <cell r="D490" t="str">
            <v>陳勉宜</v>
          </cell>
          <cell r="E490" t="str">
            <v>M497</v>
          </cell>
        </row>
        <row r="491">
          <cell r="D491" t="str">
            <v>廖略延</v>
          </cell>
          <cell r="E491" t="str">
            <v>M498</v>
          </cell>
        </row>
        <row r="492">
          <cell r="D492" t="str">
            <v>宏君耀</v>
          </cell>
          <cell r="E492" t="str">
            <v>M499</v>
          </cell>
        </row>
        <row r="493">
          <cell r="D493" t="str">
            <v>郭子傑</v>
          </cell>
          <cell r="E493" t="str">
            <v>M500</v>
          </cell>
        </row>
        <row r="494">
          <cell r="D494" t="str">
            <v>葉敬亮</v>
          </cell>
          <cell r="E494" t="str">
            <v>M501</v>
          </cell>
        </row>
        <row r="495">
          <cell r="D495" t="str">
            <v>林源景</v>
          </cell>
          <cell r="E495" t="str">
            <v>M502</v>
          </cell>
        </row>
        <row r="496">
          <cell r="D496" t="str">
            <v>梁兆寶</v>
          </cell>
          <cell r="E496" t="str">
            <v>M503</v>
          </cell>
        </row>
        <row r="497">
          <cell r="D497" t="str">
            <v>何灝庭</v>
          </cell>
          <cell r="E497" t="str">
            <v>M504</v>
          </cell>
        </row>
        <row r="498">
          <cell r="D498" t="str">
            <v>劉啟晉</v>
          </cell>
          <cell r="E498" t="str">
            <v>M505</v>
          </cell>
        </row>
        <row r="499">
          <cell r="D499" t="str">
            <v>Anto Aryananda</v>
          </cell>
          <cell r="E499" t="str">
            <v>M506</v>
          </cell>
        </row>
        <row r="500">
          <cell r="D500" t="str">
            <v>高展鵬</v>
          </cell>
          <cell r="E500" t="str">
            <v>M507</v>
          </cell>
        </row>
        <row r="501">
          <cell r="D501" t="str">
            <v>惠天賦</v>
          </cell>
          <cell r="E501" t="str">
            <v>M508</v>
          </cell>
        </row>
        <row r="502">
          <cell r="D502" t="str">
            <v>李少恒</v>
          </cell>
          <cell r="E502" t="str">
            <v>M509</v>
          </cell>
        </row>
        <row r="503">
          <cell r="D503" t="str">
            <v>蔡文昇</v>
          </cell>
          <cell r="E503" t="str">
            <v>M510</v>
          </cell>
        </row>
        <row r="504">
          <cell r="D504" t="str">
            <v>吳翰霖</v>
          </cell>
          <cell r="E504" t="str">
            <v>M511</v>
          </cell>
        </row>
        <row r="505">
          <cell r="D505" t="str">
            <v>林嘉宏</v>
          </cell>
          <cell r="E505" t="str">
            <v>M512</v>
          </cell>
        </row>
        <row r="506">
          <cell r="D506" t="str">
            <v>袁亦鏘</v>
          </cell>
          <cell r="E506" t="str">
            <v>M513</v>
          </cell>
        </row>
        <row r="507">
          <cell r="D507" t="str">
            <v>黎惠銓</v>
          </cell>
          <cell r="E507" t="str">
            <v>M515</v>
          </cell>
        </row>
        <row r="508">
          <cell r="D508" t="str">
            <v>廖順偉</v>
          </cell>
          <cell r="E508" t="str">
            <v>M516</v>
          </cell>
        </row>
        <row r="509">
          <cell r="D509" t="str">
            <v>雷迪生</v>
          </cell>
          <cell r="E509" t="str">
            <v>M517</v>
          </cell>
        </row>
        <row r="510">
          <cell r="D510" t="str">
            <v>劉嘉豪</v>
          </cell>
          <cell r="E510" t="str">
            <v>M518</v>
          </cell>
        </row>
        <row r="511">
          <cell r="D511" t="str">
            <v>黎志榮</v>
          </cell>
          <cell r="E511" t="str">
            <v>M519</v>
          </cell>
        </row>
        <row r="512">
          <cell r="D512" t="str">
            <v>羅肇丰</v>
          </cell>
          <cell r="E512" t="str">
            <v>M520</v>
          </cell>
        </row>
        <row r="513">
          <cell r="D513" t="str">
            <v>關耀誠</v>
          </cell>
          <cell r="E513" t="str">
            <v>M521</v>
          </cell>
        </row>
        <row r="514">
          <cell r="D514" t="str">
            <v>鄧國悅</v>
          </cell>
          <cell r="E514" t="str">
            <v>M522</v>
          </cell>
        </row>
        <row r="515">
          <cell r="D515" t="str">
            <v>鄧志康</v>
          </cell>
          <cell r="E515" t="str">
            <v>M523</v>
          </cell>
        </row>
        <row r="516">
          <cell r="D516" t="str">
            <v>梁子峰</v>
          </cell>
          <cell r="E516" t="str">
            <v>M524</v>
          </cell>
        </row>
        <row r="517">
          <cell r="D517" t="str">
            <v>張俊軒</v>
          </cell>
          <cell r="E517" t="str">
            <v>M525</v>
          </cell>
        </row>
        <row r="518">
          <cell r="D518" t="str">
            <v>蔡譯樟</v>
          </cell>
          <cell r="E518" t="str">
            <v>M526</v>
          </cell>
        </row>
        <row r="519">
          <cell r="D519" t="str">
            <v>梁錦俊</v>
          </cell>
          <cell r="E519" t="str">
            <v>M527</v>
          </cell>
        </row>
        <row r="520">
          <cell r="D520" t="str">
            <v>顧耀祖</v>
          </cell>
          <cell r="E520" t="str">
            <v>M528</v>
          </cell>
        </row>
        <row r="521">
          <cell r="D521" t="str">
            <v>Jean-Charles Rey</v>
          </cell>
          <cell r="E521" t="str">
            <v>M529</v>
          </cell>
        </row>
        <row r="522">
          <cell r="D522" t="str">
            <v>張君傑</v>
          </cell>
          <cell r="E522" t="str">
            <v>M530</v>
          </cell>
        </row>
        <row r="523">
          <cell r="D523" t="str">
            <v>余殷杰</v>
          </cell>
          <cell r="E523" t="str">
            <v>M531</v>
          </cell>
        </row>
        <row r="524">
          <cell r="D524" t="str">
            <v>林靖皓</v>
          </cell>
          <cell r="E524" t="str">
            <v>M532</v>
          </cell>
        </row>
        <row r="525">
          <cell r="D525" t="str">
            <v>蕭榮政</v>
          </cell>
          <cell r="E525" t="str">
            <v>M534</v>
          </cell>
        </row>
        <row r="526">
          <cell r="D526" t="str">
            <v>黃德利</v>
          </cell>
          <cell r="E526" t="str">
            <v>M535</v>
          </cell>
        </row>
        <row r="527">
          <cell r="D527" t="str">
            <v>莊承晉</v>
          </cell>
          <cell r="E527" t="str">
            <v>M536</v>
          </cell>
        </row>
        <row r="528">
          <cell r="D528" t="str">
            <v>江嘉弘</v>
          </cell>
          <cell r="E528" t="str">
            <v>M537</v>
          </cell>
        </row>
        <row r="529">
          <cell r="D529" t="str">
            <v>梁健麟</v>
          </cell>
          <cell r="E529" t="str">
            <v>M538</v>
          </cell>
        </row>
        <row r="530">
          <cell r="D530" t="str">
            <v>何家洋</v>
          </cell>
          <cell r="E530" t="str">
            <v>M539</v>
          </cell>
        </row>
        <row r="531">
          <cell r="D531" t="str">
            <v>冼嘉俊</v>
          </cell>
          <cell r="E531" t="str">
            <v>M540</v>
          </cell>
        </row>
        <row r="532">
          <cell r="D532" t="str">
            <v>李劍豪</v>
          </cell>
          <cell r="E532" t="str">
            <v>M541</v>
          </cell>
        </row>
        <row r="533">
          <cell r="D533" t="str">
            <v>Christian Meunier</v>
          </cell>
          <cell r="E533" t="str">
            <v>M542</v>
          </cell>
        </row>
        <row r="534">
          <cell r="D534" t="str">
            <v>余俊傑</v>
          </cell>
          <cell r="E534" t="str">
            <v>M543</v>
          </cell>
        </row>
        <row r="535">
          <cell r="D535" t="str">
            <v>陳獻略</v>
          </cell>
          <cell r="E535" t="str">
            <v>M544</v>
          </cell>
        </row>
        <row r="536">
          <cell r="D536" t="str">
            <v>楊立新</v>
          </cell>
          <cell r="E536" t="str">
            <v>M545</v>
          </cell>
        </row>
        <row r="537">
          <cell r="D537" t="str">
            <v>孫櫂桁</v>
          </cell>
          <cell r="E537" t="str">
            <v>M546</v>
          </cell>
        </row>
        <row r="538">
          <cell r="D538" t="str">
            <v>許文威</v>
          </cell>
          <cell r="E538" t="str">
            <v>M547</v>
          </cell>
        </row>
        <row r="539">
          <cell r="D539" t="str">
            <v>李佳魯</v>
          </cell>
          <cell r="E539" t="str">
            <v>M548</v>
          </cell>
        </row>
        <row r="540">
          <cell r="D540" t="str">
            <v>陳展弘</v>
          </cell>
          <cell r="E540" t="str">
            <v>M549</v>
          </cell>
        </row>
        <row r="541">
          <cell r="D541" t="str">
            <v>許鈞澤</v>
          </cell>
          <cell r="E541" t="str">
            <v>M551</v>
          </cell>
        </row>
        <row r="542">
          <cell r="D542" t="str">
            <v>石家禮</v>
          </cell>
          <cell r="E542" t="str">
            <v>M554</v>
          </cell>
        </row>
        <row r="543">
          <cell r="D543" t="str">
            <v>陳家昌</v>
          </cell>
          <cell r="E543" t="str">
            <v>M557</v>
          </cell>
        </row>
        <row r="544">
          <cell r="D544" t="str">
            <v>周銘楷</v>
          </cell>
          <cell r="E544" t="str">
            <v>M558</v>
          </cell>
        </row>
        <row r="545">
          <cell r="D545" t="str">
            <v>李家健</v>
          </cell>
          <cell r="E545" t="str">
            <v>M559</v>
          </cell>
        </row>
        <row r="546">
          <cell r="D546" t="str">
            <v>梁錦輝</v>
          </cell>
          <cell r="E546" t="str">
            <v>M560</v>
          </cell>
        </row>
        <row r="547">
          <cell r="D547" t="str">
            <v>杜式樂</v>
          </cell>
          <cell r="E547" t="str">
            <v>M562</v>
          </cell>
        </row>
        <row r="548">
          <cell r="D548" t="str">
            <v>劉焯霆</v>
          </cell>
          <cell r="E548" t="str">
            <v>M563</v>
          </cell>
        </row>
        <row r="549">
          <cell r="D549" t="str">
            <v>戴偉琪</v>
          </cell>
          <cell r="E549" t="str">
            <v>M565</v>
          </cell>
        </row>
        <row r="550">
          <cell r="D550" t="str">
            <v>李家桓</v>
          </cell>
          <cell r="E550" t="str">
            <v>M566</v>
          </cell>
        </row>
        <row r="551">
          <cell r="D551" t="str">
            <v>梁志</v>
          </cell>
          <cell r="E551" t="str">
            <v>M567</v>
          </cell>
        </row>
        <row r="552">
          <cell r="D552" t="str">
            <v>郭偉良</v>
          </cell>
          <cell r="E552" t="str">
            <v>M569</v>
          </cell>
        </row>
        <row r="553">
          <cell r="D553" t="str">
            <v>譚嘉輝</v>
          </cell>
          <cell r="E553" t="str">
            <v>M570</v>
          </cell>
        </row>
        <row r="554">
          <cell r="D554" t="str">
            <v>麥森浩</v>
          </cell>
          <cell r="E554" t="str">
            <v>M571</v>
          </cell>
        </row>
        <row r="555">
          <cell r="D555" t="str">
            <v>吳鰹鳚</v>
          </cell>
          <cell r="E555" t="str">
            <v>M572</v>
          </cell>
        </row>
        <row r="556">
          <cell r="D556" t="str">
            <v>楊啟然</v>
          </cell>
          <cell r="E556" t="str">
            <v>M573</v>
          </cell>
        </row>
        <row r="557">
          <cell r="D557" t="str">
            <v>唐俊傑</v>
          </cell>
          <cell r="E557" t="str">
            <v>M574</v>
          </cell>
        </row>
        <row r="558">
          <cell r="D558" t="str">
            <v>關晧志</v>
          </cell>
          <cell r="E558" t="str">
            <v>M576</v>
          </cell>
        </row>
        <row r="559">
          <cell r="D559" t="str">
            <v>陸震豪</v>
          </cell>
          <cell r="E559" t="str">
            <v>M577</v>
          </cell>
        </row>
        <row r="560">
          <cell r="D560" t="str">
            <v>梁焯垣</v>
          </cell>
          <cell r="E560" t="str">
            <v>M579</v>
          </cell>
        </row>
        <row r="561">
          <cell r="D561" t="str">
            <v>Matteo Gallotta</v>
          </cell>
          <cell r="E561" t="str">
            <v>M580</v>
          </cell>
        </row>
        <row r="562">
          <cell r="D562" t="str">
            <v>Pablo Cidal Bouza</v>
          </cell>
          <cell r="E562" t="str">
            <v>M581</v>
          </cell>
        </row>
        <row r="563">
          <cell r="D563" t="str">
            <v>張浩倫</v>
          </cell>
          <cell r="E563" t="str">
            <v>M582</v>
          </cell>
        </row>
        <row r="564">
          <cell r="D564" t="str">
            <v>麥皓鈞</v>
          </cell>
          <cell r="E564" t="str">
            <v>M583</v>
          </cell>
        </row>
        <row r="565">
          <cell r="D565" t="str">
            <v>盧業威</v>
          </cell>
          <cell r="E565" t="str">
            <v>M584</v>
          </cell>
        </row>
        <row r="566">
          <cell r="D566" t="str">
            <v>鄭煒楠</v>
          </cell>
          <cell r="E566" t="str">
            <v>M585</v>
          </cell>
        </row>
        <row r="567">
          <cell r="D567" t="str">
            <v>廖俊傑</v>
          </cell>
          <cell r="E567" t="str">
            <v>M586</v>
          </cell>
        </row>
        <row r="568">
          <cell r="D568" t="str">
            <v>沈卓賢</v>
          </cell>
          <cell r="E568" t="str">
            <v>M587</v>
          </cell>
        </row>
        <row r="569">
          <cell r="D569" t="str">
            <v>梁鎮軒</v>
          </cell>
          <cell r="E569" t="str">
            <v>M588</v>
          </cell>
        </row>
        <row r="570">
          <cell r="D570" t="str">
            <v>何理棋</v>
          </cell>
          <cell r="E570" t="str">
            <v>M589</v>
          </cell>
        </row>
        <row r="571">
          <cell r="D571" t="str">
            <v>陳宇亮</v>
          </cell>
          <cell r="E571" t="str">
            <v>M590</v>
          </cell>
        </row>
        <row r="572">
          <cell r="D572" t="str">
            <v>彭世賢</v>
          </cell>
          <cell r="E572" t="str">
            <v>M591</v>
          </cell>
        </row>
        <row r="573">
          <cell r="D573" t="str">
            <v>鄭晃彰</v>
          </cell>
          <cell r="E573" t="str">
            <v>M594</v>
          </cell>
        </row>
        <row r="574">
          <cell r="D574" t="str">
            <v>曾浩深</v>
          </cell>
          <cell r="E574" t="str">
            <v>M596</v>
          </cell>
        </row>
        <row r="575">
          <cell r="D575" t="str">
            <v>曾子俊</v>
          </cell>
          <cell r="E575" t="str">
            <v>M597</v>
          </cell>
        </row>
        <row r="576">
          <cell r="D576" t="str">
            <v>張卓東</v>
          </cell>
          <cell r="E576" t="str">
            <v>M598</v>
          </cell>
        </row>
        <row r="577">
          <cell r="D577" t="str">
            <v>張博文</v>
          </cell>
          <cell r="E577" t="str">
            <v>M599</v>
          </cell>
        </row>
        <row r="578">
          <cell r="D578" t="str">
            <v>陳仲賢</v>
          </cell>
          <cell r="E578" t="str">
            <v>M600</v>
          </cell>
        </row>
        <row r="579">
          <cell r="D579" t="str">
            <v>鄭嘉智</v>
          </cell>
          <cell r="E579" t="str">
            <v>M601</v>
          </cell>
        </row>
        <row r="580">
          <cell r="D580" t="str">
            <v>鄭宜軒</v>
          </cell>
          <cell r="E580" t="str">
            <v>M602</v>
          </cell>
        </row>
        <row r="581">
          <cell r="D581" t="str">
            <v>吳梓康</v>
          </cell>
          <cell r="E581" t="str">
            <v>M603</v>
          </cell>
        </row>
        <row r="582">
          <cell r="D582" t="str">
            <v>林源景</v>
          </cell>
          <cell r="E582" t="str">
            <v>M604</v>
          </cell>
        </row>
        <row r="583">
          <cell r="D583" t="str">
            <v>馬立橋</v>
          </cell>
          <cell r="E583" t="str">
            <v>M605</v>
          </cell>
        </row>
        <row r="584">
          <cell r="D584" t="str">
            <v>黃易安</v>
          </cell>
          <cell r="E584" t="str">
            <v>M606</v>
          </cell>
        </row>
        <row r="585">
          <cell r="D585" t="str">
            <v>劉澤鋒</v>
          </cell>
          <cell r="E585" t="str">
            <v>M607</v>
          </cell>
        </row>
        <row r="586">
          <cell r="D586" t="str">
            <v>霍文樂</v>
          </cell>
          <cell r="E586" t="str">
            <v>M608</v>
          </cell>
        </row>
        <row r="587">
          <cell r="D587" t="str">
            <v>鄺允康</v>
          </cell>
          <cell r="E587" t="str">
            <v>M609</v>
          </cell>
        </row>
        <row r="588">
          <cell r="D588" t="str">
            <v>林峻宏</v>
          </cell>
          <cell r="E588" t="str">
            <v>M610</v>
          </cell>
        </row>
        <row r="589">
          <cell r="D589" t="str">
            <v>黎正邦</v>
          </cell>
          <cell r="E589" t="str">
            <v>M611</v>
          </cell>
        </row>
        <row r="590">
          <cell r="D590" t="str">
            <v>周永傑</v>
          </cell>
          <cell r="E590" t="str">
            <v>M612</v>
          </cell>
        </row>
        <row r="591">
          <cell r="D591" t="str">
            <v>林淇昌</v>
          </cell>
          <cell r="E591" t="str">
            <v>M613</v>
          </cell>
        </row>
        <row r="592">
          <cell r="D592" t="str">
            <v>劉志豪</v>
          </cell>
          <cell r="E592" t="str">
            <v>M614</v>
          </cell>
        </row>
        <row r="593">
          <cell r="D593" t="str">
            <v>林金鋒</v>
          </cell>
          <cell r="E593" t="str">
            <v>M615</v>
          </cell>
        </row>
        <row r="594">
          <cell r="D594" t="str">
            <v>黎溢勤</v>
          </cell>
          <cell r="E594" t="str">
            <v>M616</v>
          </cell>
        </row>
        <row r="595">
          <cell r="D595" t="str">
            <v>蔣逸華</v>
          </cell>
          <cell r="E595" t="str">
            <v>M617</v>
          </cell>
        </row>
        <row r="596">
          <cell r="D596" t="str">
            <v>黃鋆國</v>
          </cell>
          <cell r="E596" t="str">
            <v>M618</v>
          </cell>
        </row>
        <row r="597">
          <cell r="D597" t="str">
            <v>陳浩賢</v>
          </cell>
          <cell r="E597" t="str">
            <v>M619</v>
          </cell>
        </row>
        <row r="598">
          <cell r="D598" t="str">
            <v>呂振宗</v>
          </cell>
          <cell r="E598" t="str">
            <v>M620</v>
          </cell>
        </row>
        <row r="599">
          <cell r="D599" t="str">
            <v>黃栢軒</v>
          </cell>
          <cell r="E599" t="str">
            <v>M621</v>
          </cell>
        </row>
        <row r="600">
          <cell r="D600" t="str">
            <v>廖家勤</v>
          </cell>
          <cell r="E600" t="str">
            <v>M625</v>
          </cell>
        </row>
        <row r="601">
          <cell r="D601" t="str">
            <v>曹業澤</v>
          </cell>
          <cell r="E601" t="str">
            <v>M627</v>
          </cell>
        </row>
        <row r="602">
          <cell r="D602" t="str">
            <v>霍禮灝</v>
          </cell>
          <cell r="E602" t="str">
            <v>M628</v>
          </cell>
        </row>
        <row r="603">
          <cell r="D603" t="str">
            <v>劉冠峰</v>
          </cell>
          <cell r="E603" t="str">
            <v>M632</v>
          </cell>
        </row>
        <row r="604">
          <cell r="D604" t="str">
            <v>馮日進</v>
          </cell>
          <cell r="E604" t="str">
            <v>M633</v>
          </cell>
        </row>
        <row r="605">
          <cell r="D605" t="str">
            <v>楊萬富</v>
          </cell>
          <cell r="E605" t="str">
            <v>M634</v>
          </cell>
        </row>
        <row r="606">
          <cell r="D606" t="str">
            <v>高梓宏</v>
          </cell>
          <cell r="E606" t="str">
            <v>M636</v>
          </cell>
        </row>
        <row r="607">
          <cell r="D607" t="str">
            <v>黃偉熙</v>
          </cell>
          <cell r="E607" t="str">
            <v>M637</v>
          </cell>
        </row>
        <row r="608">
          <cell r="D608" t="str">
            <v>黃偉傑</v>
          </cell>
          <cell r="E608" t="str">
            <v>M638</v>
          </cell>
        </row>
        <row r="609">
          <cell r="D609" t="str">
            <v>黃浩銘</v>
          </cell>
          <cell r="E609" t="str">
            <v>M640</v>
          </cell>
        </row>
        <row r="610">
          <cell r="D610" t="str">
            <v>梁智皓</v>
          </cell>
          <cell r="E610" t="str">
            <v>M641</v>
          </cell>
        </row>
        <row r="611">
          <cell r="D611" t="str">
            <v>李英傑</v>
          </cell>
          <cell r="E611" t="str">
            <v>M644</v>
          </cell>
        </row>
        <row r="612">
          <cell r="D612" t="str">
            <v>鄧樂明</v>
          </cell>
          <cell r="E612" t="str">
            <v>M645</v>
          </cell>
        </row>
        <row r="613">
          <cell r="D613" t="str">
            <v>趙文佳</v>
          </cell>
          <cell r="E613" t="str">
            <v>M646</v>
          </cell>
        </row>
        <row r="614">
          <cell r="D614" t="str">
            <v>陳臻善</v>
          </cell>
          <cell r="E614" t="str">
            <v>M647</v>
          </cell>
        </row>
        <row r="615">
          <cell r="D615" t="str">
            <v>吳瑋熙</v>
          </cell>
          <cell r="E615" t="str">
            <v>M648</v>
          </cell>
        </row>
        <row r="616">
          <cell r="D616" t="str">
            <v>陳梓鋒</v>
          </cell>
          <cell r="E616" t="str">
            <v>M649</v>
          </cell>
        </row>
        <row r="617">
          <cell r="D617" t="str">
            <v>劉楚鵬</v>
          </cell>
          <cell r="E617" t="str">
            <v>M651</v>
          </cell>
        </row>
        <row r="618">
          <cell r="D618" t="str">
            <v>Holzer Raphael</v>
          </cell>
          <cell r="E618" t="str">
            <v>M652</v>
          </cell>
        </row>
        <row r="619">
          <cell r="D619" t="str">
            <v>吳克朗</v>
          </cell>
          <cell r="E619" t="str">
            <v>M654</v>
          </cell>
        </row>
        <row r="620">
          <cell r="D620" t="str">
            <v>仇子聰</v>
          </cell>
          <cell r="E620" t="str">
            <v>M655</v>
          </cell>
        </row>
        <row r="621">
          <cell r="D621" t="str">
            <v>廖國浩</v>
          </cell>
          <cell r="E621" t="str">
            <v>M656</v>
          </cell>
        </row>
        <row r="622">
          <cell r="D622" t="str">
            <v>呂宥樂</v>
          </cell>
          <cell r="E622" t="str">
            <v>M657</v>
          </cell>
        </row>
        <row r="623">
          <cell r="D623" t="str">
            <v>林焯軒</v>
          </cell>
          <cell r="E623" t="str">
            <v>M658</v>
          </cell>
        </row>
        <row r="624">
          <cell r="D624" t="str">
            <v>雷勁朗</v>
          </cell>
          <cell r="E624" t="str">
            <v>M659</v>
          </cell>
        </row>
        <row r="625">
          <cell r="D625" t="str">
            <v>蕭仁</v>
          </cell>
          <cell r="E625" t="str">
            <v>M660</v>
          </cell>
        </row>
        <row r="626">
          <cell r="D626" t="str">
            <v>關紹烽</v>
          </cell>
          <cell r="E626" t="str">
            <v>M661</v>
          </cell>
        </row>
        <row r="627">
          <cell r="D627" t="str">
            <v>黃明賢</v>
          </cell>
          <cell r="E627" t="str">
            <v>M662</v>
          </cell>
        </row>
        <row r="628">
          <cell r="D628" t="str">
            <v>杜漢銘</v>
          </cell>
          <cell r="E628" t="str">
            <v>M663</v>
          </cell>
        </row>
        <row r="629">
          <cell r="D629" t="str">
            <v>范凱傑</v>
          </cell>
          <cell r="E629" t="str">
            <v>M664</v>
          </cell>
        </row>
        <row r="630">
          <cell r="D630" t="str">
            <v>陳漢聰</v>
          </cell>
          <cell r="E630" t="str">
            <v>M668</v>
          </cell>
        </row>
        <row r="631">
          <cell r="D631" t="str">
            <v>張舜傑</v>
          </cell>
          <cell r="E631" t="str">
            <v>M669</v>
          </cell>
        </row>
        <row r="632">
          <cell r="D632" t="str">
            <v>陳寶鈞</v>
          </cell>
          <cell r="E632" t="str">
            <v>M671</v>
          </cell>
        </row>
        <row r="633">
          <cell r="D633" t="str">
            <v>陳熀業</v>
          </cell>
          <cell r="E633" t="str">
            <v>M672</v>
          </cell>
        </row>
        <row r="634">
          <cell r="D634" t="str">
            <v>吳梓聰</v>
          </cell>
          <cell r="E634" t="str">
            <v>M673</v>
          </cell>
        </row>
        <row r="635">
          <cell r="D635" t="str">
            <v>林詩朗</v>
          </cell>
          <cell r="E635" t="str">
            <v>M675</v>
          </cell>
        </row>
        <row r="636">
          <cell r="D636" t="str">
            <v>方健銘</v>
          </cell>
          <cell r="E636" t="str">
            <v>M677</v>
          </cell>
        </row>
        <row r="637">
          <cell r="D637" t="str">
            <v>卓健庭</v>
          </cell>
          <cell r="E637" t="str">
            <v>M678</v>
          </cell>
        </row>
        <row r="638">
          <cell r="D638" t="str">
            <v>王健誠</v>
          </cell>
          <cell r="E638" t="str">
            <v>M679</v>
          </cell>
        </row>
        <row r="639">
          <cell r="D639" t="str">
            <v>區嘉健</v>
          </cell>
          <cell r="E639" t="str">
            <v>M681</v>
          </cell>
        </row>
        <row r="640">
          <cell r="D640" t="str">
            <v>劉文輝</v>
          </cell>
          <cell r="E640" t="str">
            <v>M683</v>
          </cell>
        </row>
        <row r="641">
          <cell r="D641" t="str">
            <v>李聖根</v>
          </cell>
          <cell r="E641" t="str">
            <v>M684</v>
          </cell>
        </row>
        <row r="642">
          <cell r="D642" t="str">
            <v>詹愷健</v>
          </cell>
          <cell r="E642" t="str">
            <v>M686</v>
          </cell>
        </row>
        <row r="643">
          <cell r="D643" t="str">
            <v>梁晉然</v>
          </cell>
          <cell r="E643" t="str">
            <v>M687</v>
          </cell>
        </row>
        <row r="644">
          <cell r="D644" t="str">
            <v>張聖威</v>
          </cell>
          <cell r="E644" t="str">
            <v>M688</v>
          </cell>
        </row>
        <row r="645">
          <cell r="D645" t="str">
            <v>陳泰肇</v>
          </cell>
          <cell r="E645" t="str">
            <v>M689</v>
          </cell>
        </row>
        <row r="646">
          <cell r="D646" t="str">
            <v>邱賢華</v>
          </cell>
          <cell r="E646" t="str">
            <v>M690</v>
          </cell>
        </row>
        <row r="647">
          <cell r="D647" t="str">
            <v>施建豪</v>
          </cell>
          <cell r="E647" t="str">
            <v>M691</v>
          </cell>
        </row>
        <row r="648">
          <cell r="D648" t="str">
            <v>勞杰林</v>
          </cell>
          <cell r="E648" t="str">
            <v>M692</v>
          </cell>
        </row>
        <row r="649">
          <cell r="D649" t="str">
            <v>孫耀斌</v>
          </cell>
          <cell r="E649" t="str">
            <v>M693</v>
          </cell>
        </row>
        <row r="650">
          <cell r="D650" t="str">
            <v>譚永佑</v>
          </cell>
          <cell r="E650" t="str">
            <v>M694</v>
          </cell>
        </row>
        <row r="651">
          <cell r="D651" t="str">
            <v>徐凱文</v>
          </cell>
          <cell r="E651" t="str">
            <v>M695</v>
          </cell>
        </row>
        <row r="652">
          <cell r="D652" t="str">
            <v>許泉慶</v>
          </cell>
          <cell r="E652" t="str">
            <v>M696</v>
          </cell>
        </row>
        <row r="653">
          <cell r="D653" t="str">
            <v>李相進</v>
          </cell>
          <cell r="E653" t="str">
            <v>M697</v>
          </cell>
        </row>
        <row r="654">
          <cell r="D654" t="str">
            <v>滕超逸</v>
          </cell>
          <cell r="E654" t="str">
            <v>M698</v>
          </cell>
        </row>
        <row r="655">
          <cell r="D655" t="str">
            <v>鍾卓倫</v>
          </cell>
          <cell r="E655" t="str">
            <v>M698</v>
          </cell>
        </row>
        <row r="656">
          <cell r="D656" t="str">
            <v>王逸揚</v>
          </cell>
          <cell r="E656" t="str">
            <v>M699</v>
          </cell>
        </row>
        <row r="657">
          <cell r="D657" t="str">
            <v>江啓聰</v>
          </cell>
          <cell r="E657" t="str">
            <v>M700</v>
          </cell>
        </row>
        <row r="658">
          <cell r="D658" t="str">
            <v>盧穎生</v>
          </cell>
          <cell r="E658" t="str">
            <v>M701</v>
          </cell>
        </row>
        <row r="659">
          <cell r="D659" t="str">
            <v>鍾卓倫</v>
          </cell>
          <cell r="E659" t="str">
            <v>M702</v>
          </cell>
        </row>
        <row r="660">
          <cell r="D660" t="str">
            <v>邱子政</v>
          </cell>
          <cell r="E660" t="str">
            <v>M705</v>
          </cell>
        </row>
        <row r="661">
          <cell r="D661" t="str">
            <v>趙嘉俊</v>
          </cell>
          <cell r="E661" t="str">
            <v>M706</v>
          </cell>
        </row>
        <row r="662">
          <cell r="D662" t="str">
            <v>譚棨源</v>
          </cell>
          <cell r="E662" t="str">
            <v>M707</v>
          </cell>
        </row>
        <row r="663">
          <cell r="D663" t="str">
            <v>文曉光</v>
          </cell>
          <cell r="E663" t="str">
            <v>M708</v>
          </cell>
        </row>
        <row r="664">
          <cell r="D664" t="str">
            <v>陳梓俊</v>
          </cell>
          <cell r="E664" t="str">
            <v>M710</v>
          </cell>
        </row>
        <row r="665">
          <cell r="D665" t="str">
            <v>鄧建彰</v>
          </cell>
          <cell r="E665" t="str">
            <v>M711</v>
          </cell>
        </row>
        <row r="666">
          <cell r="D666" t="str">
            <v>麥皓甯</v>
          </cell>
          <cell r="E666" t="str">
            <v>M712</v>
          </cell>
        </row>
        <row r="667">
          <cell r="D667" t="str">
            <v>李天瑋</v>
          </cell>
          <cell r="E667" t="str">
            <v>M713</v>
          </cell>
        </row>
        <row r="668">
          <cell r="D668" t="str">
            <v>任祖望</v>
          </cell>
          <cell r="E668" t="str">
            <v>M714</v>
          </cell>
        </row>
        <row r="669">
          <cell r="D669" t="str">
            <v>李偉彬</v>
          </cell>
          <cell r="E669" t="str">
            <v>M715</v>
          </cell>
        </row>
        <row r="670">
          <cell r="D670" t="str">
            <v>周忠寶</v>
          </cell>
          <cell r="E670" t="str">
            <v>M716</v>
          </cell>
        </row>
        <row r="671">
          <cell r="D671" t="str">
            <v>莫慶峯</v>
          </cell>
          <cell r="E671" t="str">
            <v>M718</v>
          </cell>
        </row>
        <row r="672">
          <cell r="D672" t="str">
            <v>張俊彥</v>
          </cell>
          <cell r="E672" t="str">
            <v>M719</v>
          </cell>
        </row>
        <row r="673">
          <cell r="D673" t="str">
            <v>譚殷立</v>
          </cell>
          <cell r="E673" t="str">
            <v>M720</v>
          </cell>
        </row>
        <row r="674">
          <cell r="D674" t="str">
            <v>楊卓錡</v>
          </cell>
          <cell r="E674" t="str">
            <v>M721</v>
          </cell>
        </row>
        <row r="675">
          <cell r="D675" t="str">
            <v>趙浩鈞</v>
          </cell>
          <cell r="E675" t="str">
            <v>M722</v>
          </cell>
        </row>
        <row r="676">
          <cell r="D676" t="str">
            <v>施俊杰</v>
          </cell>
          <cell r="E676" t="str">
            <v>M723</v>
          </cell>
        </row>
        <row r="677">
          <cell r="D677" t="str">
            <v>陳萬勝</v>
          </cell>
          <cell r="E677" t="str">
            <v>M724</v>
          </cell>
        </row>
        <row r="678">
          <cell r="D678" t="str">
            <v>羅子康</v>
          </cell>
          <cell r="E678" t="str">
            <v>M726</v>
          </cell>
        </row>
        <row r="679">
          <cell r="D679" t="str">
            <v>周嘉傑</v>
          </cell>
          <cell r="E679" t="str">
            <v>M728</v>
          </cell>
        </row>
        <row r="680">
          <cell r="D680" t="str">
            <v>鄭浩光</v>
          </cell>
          <cell r="E680" t="str">
            <v>M730</v>
          </cell>
        </row>
        <row r="681">
          <cell r="D681" t="str">
            <v>王昱人</v>
          </cell>
          <cell r="E681" t="str">
            <v>M731</v>
          </cell>
        </row>
        <row r="682">
          <cell r="D682" t="str">
            <v>馬俊鴻</v>
          </cell>
          <cell r="E682" t="str">
            <v>M732</v>
          </cell>
        </row>
        <row r="683">
          <cell r="D683" t="str">
            <v>原智恆</v>
          </cell>
          <cell r="E683" t="str">
            <v>M733</v>
          </cell>
        </row>
        <row r="684">
          <cell r="D684" t="str">
            <v>蘇浚邦</v>
          </cell>
          <cell r="E684" t="str">
            <v>M735</v>
          </cell>
        </row>
        <row r="685">
          <cell r="D685" t="str">
            <v>陳村山</v>
          </cell>
          <cell r="E685" t="str">
            <v>M736</v>
          </cell>
        </row>
        <row r="686">
          <cell r="D686" t="str">
            <v>張藝烽</v>
          </cell>
          <cell r="E686" t="str">
            <v>M737</v>
          </cell>
        </row>
        <row r="687">
          <cell r="D687" t="str">
            <v>羅浩延</v>
          </cell>
          <cell r="E687" t="str">
            <v>M738</v>
          </cell>
        </row>
        <row r="688">
          <cell r="D688" t="str">
            <v>黃敬熙</v>
          </cell>
          <cell r="E688" t="str">
            <v>M739</v>
          </cell>
        </row>
        <row r="689">
          <cell r="D689" t="str">
            <v>江啟聰</v>
          </cell>
          <cell r="E689" t="str">
            <v>M740</v>
          </cell>
        </row>
        <row r="690">
          <cell r="D690" t="str">
            <v>卓子杰</v>
          </cell>
          <cell r="E690" t="str">
            <v>M741</v>
          </cell>
        </row>
        <row r="691">
          <cell r="D691" t="str">
            <v>何正耀</v>
          </cell>
          <cell r="E691" t="str">
            <v>M742</v>
          </cell>
        </row>
        <row r="692">
          <cell r="D692" t="str">
            <v>何蔚健</v>
          </cell>
          <cell r="E692" t="str">
            <v>M743</v>
          </cell>
        </row>
        <row r="693">
          <cell r="D693" t="str">
            <v>鄭志偉</v>
          </cell>
          <cell r="E693" t="str">
            <v>M745</v>
          </cell>
        </row>
        <row r="694">
          <cell r="D694" t="str">
            <v>黃永健</v>
          </cell>
          <cell r="E694" t="str">
            <v>M746</v>
          </cell>
        </row>
        <row r="695">
          <cell r="D695" t="str">
            <v>梁瀚文</v>
          </cell>
          <cell r="E695" t="str">
            <v>M747</v>
          </cell>
        </row>
        <row r="696">
          <cell r="D696" t="str">
            <v>何海雄</v>
          </cell>
          <cell r="E696" t="str">
            <v>M749</v>
          </cell>
        </row>
        <row r="697">
          <cell r="D697" t="str">
            <v>楊君豪</v>
          </cell>
          <cell r="E697" t="str">
            <v>M752</v>
          </cell>
        </row>
        <row r="698">
          <cell r="D698" t="str">
            <v>鄭皓謙</v>
          </cell>
          <cell r="E698" t="str">
            <v>M753</v>
          </cell>
        </row>
        <row r="699">
          <cell r="D699" t="str">
            <v>梁致維</v>
          </cell>
          <cell r="E699" t="str">
            <v>M754</v>
          </cell>
        </row>
        <row r="700">
          <cell r="D700" t="str">
            <v>譚進傑</v>
          </cell>
          <cell r="E700" t="str">
            <v>M755</v>
          </cell>
        </row>
        <row r="701">
          <cell r="D701" t="str">
            <v>張樂生</v>
          </cell>
          <cell r="E701" t="str">
            <v>M756</v>
          </cell>
        </row>
        <row r="702">
          <cell r="D702" t="str">
            <v>鄭嘉揚</v>
          </cell>
          <cell r="E702" t="str">
            <v>M757</v>
          </cell>
        </row>
        <row r="703">
          <cell r="D703" t="str">
            <v>陳典懿</v>
          </cell>
          <cell r="E703" t="str">
            <v>M758</v>
          </cell>
        </row>
        <row r="704">
          <cell r="D704" t="str">
            <v>陳啟興</v>
          </cell>
          <cell r="E704" t="str">
            <v>M759</v>
          </cell>
        </row>
        <row r="705">
          <cell r="D705" t="str">
            <v>羅梓彤</v>
          </cell>
          <cell r="E705" t="str">
            <v>M760</v>
          </cell>
        </row>
        <row r="706">
          <cell r="D706" t="str">
            <v>陳俊浩</v>
          </cell>
          <cell r="E706" t="str">
            <v>M761</v>
          </cell>
        </row>
        <row r="707">
          <cell r="D707" t="str">
            <v>梁溢恆</v>
          </cell>
          <cell r="E707" t="str">
            <v>M763</v>
          </cell>
        </row>
        <row r="708">
          <cell r="D708" t="str">
            <v>李偉康</v>
          </cell>
          <cell r="E708" t="str">
            <v>M764</v>
          </cell>
        </row>
        <row r="709">
          <cell r="D709" t="str">
            <v>林俊亨</v>
          </cell>
          <cell r="E709" t="str">
            <v>M765</v>
          </cell>
        </row>
        <row r="710">
          <cell r="D710" t="str">
            <v>陳仲然</v>
          </cell>
          <cell r="E710" t="str">
            <v>M767</v>
          </cell>
        </row>
        <row r="711">
          <cell r="D711" t="str">
            <v>何梓勤</v>
          </cell>
          <cell r="E711" t="str">
            <v>M768</v>
          </cell>
        </row>
        <row r="712">
          <cell r="D712" t="str">
            <v>周煦倫</v>
          </cell>
          <cell r="E712" t="str">
            <v>M769</v>
          </cell>
        </row>
        <row r="713">
          <cell r="D713" t="str">
            <v>盧家驄</v>
          </cell>
          <cell r="E713" t="str">
            <v>M770</v>
          </cell>
        </row>
        <row r="714">
          <cell r="D714" t="str">
            <v>彭鎮輝</v>
          </cell>
          <cell r="E714" t="str">
            <v>M771</v>
          </cell>
        </row>
        <row r="715">
          <cell r="D715" t="str">
            <v>陳卓麒</v>
          </cell>
          <cell r="E715" t="str">
            <v>M772</v>
          </cell>
        </row>
        <row r="716">
          <cell r="D716" t="str">
            <v>祝家豪</v>
          </cell>
          <cell r="E716" t="str">
            <v>M774</v>
          </cell>
        </row>
        <row r="717">
          <cell r="D717" t="str">
            <v>黃遠辛</v>
          </cell>
          <cell r="E717" t="str">
            <v>M776</v>
          </cell>
        </row>
        <row r="718">
          <cell r="D718" t="str">
            <v>梁浩賢</v>
          </cell>
          <cell r="E718" t="str">
            <v>M779</v>
          </cell>
        </row>
        <row r="719">
          <cell r="D719" t="str">
            <v>莊可豐</v>
          </cell>
          <cell r="E719" t="str">
            <v>M780</v>
          </cell>
        </row>
        <row r="720">
          <cell r="D720" t="str">
            <v>陳志豪</v>
          </cell>
          <cell r="E720" t="str">
            <v>M782</v>
          </cell>
        </row>
        <row r="721">
          <cell r="D721" t="str">
            <v>羅浩田</v>
          </cell>
          <cell r="E721" t="str">
            <v>M783</v>
          </cell>
        </row>
        <row r="722">
          <cell r="D722" t="str">
            <v>鄧錦文</v>
          </cell>
          <cell r="E722" t="str">
            <v>M784</v>
          </cell>
        </row>
        <row r="723">
          <cell r="D723" t="str">
            <v>盧家俊</v>
          </cell>
          <cell r="E723" t="str">
            <v>M785</v>
          </cell>
        </row>
        <row r="724">
          <cell r="D724" t="str">
            <v>梁耀宗</v>
          </cell>
          <cell r="E724" t="str">
            <v>M786</v>
          </cell>
        </row>
        <row r="725">
          <cell r="D725" t="str">
            <v>胡樂勤</v>
          </cell>
          <cell r="E725" t="str">
            <v>M788</v>
          </cell>
        </row>
        <row r="726">
          <cell r="D726" t="str">
            <v>曾松欽</v>
          </cell>
          <cell r="E726" t="str">
            <v>M789</v>
          </cell>
        </row>
        <row r="727">
          <cell r="D727" t="str">
            <v>郭家俊</v>
          </cell>
          <cell r="E727" t="str">
            <v>M790</v>
          </cell>
        </row>
        <row r="728">
          <cell r="D728" t="str">
            <v>黎學禮</v>
          </cell>
          <cell r="E728" t="str">
            <v>M791</v>
          </cell>
        </row>
        <row r="729">
          <cell r="D729" t="str">
            <v>梁展恆</v>
          </cell>
          <cell r="E729" t="str">
            <v>M792</v>
          </cell>
        </row>
        <row r="730">
          <cell r="D730" t="str">
            <v>譚祖祐</v>
          </cell>
          <cell r="E730" t="str">
            <v>M793</v>
          </cell>
        </row>
        <row r="731">
          <cell r="D731" t="str">
            <v>梁宇軒</v>
          </cell>
          <cell r="E731" t="str">
            <v>M796</v>
          </cell>
        </row>
        <row r="732">
          <cell r="D732" t="str">
            <v>姜齊濠</v>
          </cell>
          <cell r="E732" t="str">
            <v>M797</v>
          </cell>
        </row>
        <row r="733">
          <cell r="D733" t="str">
            <v>劉柏希</v>
          </cell>
          <cell r="E733" t="str">
            <v>M799</v>
          </cell>
        </row>
        <row r="734">
          <cell r="D734" t="str">
            <v>梁雋偉</v>
          </cell>
          <cell r="E734" t="str">
            <v>M800</v>
          </cell>
        </row>
        <row r="735">
          <cell r="D735" t="str">
            <v>鄧耀勤</v>
          </cell>
          <cell r="E735" t="str">
            <v>M801</v>
          </cell>
        </row>
        <row r="736">
          <cell r="D736" t="str">
            <v>姚梓浩</v>
          </cell>
          <cell r="E736" t="str">
            <v>M803</v>
          </cell>
        </row>
        <row r="737">
          <cell r="D737" t="str">
            <v>陳浚灝</v>
          </cell>
          <cell r="E737" t="str">
            <v>M804</v>
          </cell>
        </row>
        <row r="738">
          <cell r="D738" t="str">
            <v>李嘉偉</v>
          </cell>
          <cell r="E738" t="str">
            <v>M805</v>
          </cell>
        </row>
        <row r="739">
          <cell r="D739" t="str">
            <v>林駿汝</v>
          </cell>
          <cell r="E739" t="str">
            <v>M807</v>
          </cell>
        </row>
        <row r="740">
          <cell r="D740" t="str">
            <v>楊寨誠</v>
          </cell>
          <cell r="E740" t="str">
            <v>M810</v>
          </cell>
        </row>
        <row r="741">
          <cell r="D741" t="str">
            <v>蘇國權</v>
          </cell>
          <cell r="E741" t="str">
            <v>M811</v>
          </cell>
        </row>
        <row r="742">
          <cell r="D742" t="str">
            <v>鄧啟聰</v>
          </cell>
          <cell r="E742" t="str">
            <v>M812</v>
          </cell>
        </row>
        <row r="743">
          <cell r="D743" t="str">
            <v>王洋</v>
          </cell>
          <cell r="E743" t="str">
            <v>M813</v>
          </cell>
        </row>
        <row r="744">
          <cell r="D744" t="str">
            <v>譚錦鴻</v>
          </cell>
          <cell r="E744" t="str">
            <v>M814</v>
          </cell>
        </row>
        <row r="745">
          <cell r="D745" t="str">
            <v>楊子龍</v>
          </cell>
          <cell r="E745" t="str">
            <v>M815</v>
          </cell>
        </row>
        <row r="746">
          <cell r="D746" t="str">
            <v>梁桂榮</v>
          </cell>
          <cell r="E746" t="str">
            <v>M817</v>
          </cell>
        </row>
        <row r="747">
          <cell r="D747" t="str">
            <v>徐少輝</v>
          </cell>
          <cell r="E747" t="str">
            <v>M818</v>
          </cell>
        </row>
        <row r="748">
          <cell r="D748" t="str">
            <v>吳庭謙</v>
          </cell>
          <cell r="E748" t="str">
            <v>M819</v>
          </cell>
        </row>
        <row r="749">
          <cell r="D749" t="str">
            <v>黃潤琛</v>
          </cell>
          <cell r="E749" t="str">
            <v>M828</v>
          </cell>
        </row>
        <row r="750">
          <cell r="D750" t="str">
            <v>曾亮挺</v>
          </cell>
          <cell r="E750" t="str">
            <v>M831</v>
          </cell>
        </row>
        <row r="751">
          <cell r="D751" t="str">
            <v>董澤希</v>
          </cell>
          <cell r="E751" t="str">
            <v>M832</v>
          </cell>
        </row>
        <row r="752">
          <cell r="D752" t="str">
            <v>劉臻顥</v>
          </cell>
          <cell r="E752" t="str">
            <v>M833</v>
          </cell>
        </row>
        <row r="753">
          <cell r="D753" t="str">
            <v>吳浩軒</v>
          </cell>
          <cell r="E753" t="str">
            <v>M834</v>
          </cell>
        </row>
        <row r="754">
          <cell r="D754" t="str">
            <v>關敬羲</v>
          </cell>
          <cell r="E754" t="str">
            <v>M835</v>
          </cell>
        </row>
        <row r="755">
          <cell r="D755" t="str">
            <v>廖鍵鋒</v>
          </cell>
          <cell r="E755" t="str">
            <v>M836</v>
          </cell>
        </row>
        <row r="756">
          <cell r="D756" t="str">
            <v>郁智皓</v>
          </cell>
          <cell r="E756" t="str">
            <v>M837</v>
          </cell>
        </row>
        <row r="757">
          <cell r="D757" t="str">
            <v>黎樺雄</v>
          </cell>
          <cell r="E757" t="str">
            <v>M838</v>
          </cell>
        </row>
        <row r="758">
          <cell r="D758" t="str">
            <v>蘇浚宇</v>
          </cell>
          <cell r="E758" t="str">
            <v>M839</v>
          </cell>
        </row>
        <row r="759">
          <cell r="D759" t="str">
            <v>林子揚</v>
          </cell>
          <cell r="E759" t="str">
            <v>M840</v>
          </cell>
        </row>
        <row r="760">
          <cell r="D760" t="str">
            <v>關梓軒</v>
          </cell>
          <cell r="E760" t="str">
            <v>M841</v>
          </cell>
        </row>
        <row r="761">
          <cell r="D761" t="str">
            <v>手塚夢斗</v>
          </cell>
          <cell r="E761" t="str">
            <v>M842</v>
          </cell>
        </row>
        <row r="762">
          <cell r="D762" t="str">
            <v>余逸軒</v>
          </cell>
          <cell r="E762" t="str">
            <v>M846</v>
          </cell>
        </row>
        <row r="763">
          <cell r="D763" t="str">
            <v>趙善堯</v>
          </cell>
          <cell r="E763" t="str">
            <v>M847</v>
          </cell>
        </row>
        <row r="764">
          <cell r="D764" t="str">
            <v>譚浩斌</v>
          </cell>
          <cell r="E764" t="str">
            <v>M848</v>
          </cell>
        </row>
        <row r="765">
          <cell r="D765" t="str">
            <v>陳嘉賀</v>
          </cell>
          <cell r="E765" t="str">
            <v>M849</v>
          </cell>
        </row>
        <row r="766">
          <cell r="D766" t="str">
            <v>程焯斌</v>
          </cell>
          <cell r="E766" t="str">
            <v>M851</v>
          </cell>
        </row>
        <row r="767">
          <cell r="D767" t="str">
            <v>李嘉銘</v>
          </cell>
          <cell r="E767" t="str">
            <v>M852</v>
          </cell>
        </row>
        <row r="768">
          <cell r="D768" t="str">
            <v>劉梓聰</v>
          </cell>
          <cell r="E768" t="str">
            <v>M853</v>
          </cell>
        </row>
        <row r="769">
          <cell r="D769" t="str">
            <v>盧正</v>
          </cell>
          <cell r="E769" t="str">
            <v>M854</v>
          </cell>
        </row>
        <row r="770">
          <cell r="D770" t="str">
            <v>譚俊傑</v>
          </cell>
          <cell r="E770" t="str">
            <v>M855</v>
          </cell>
        </row>
        <row r="771">
          <cell r="D771" t="str">
            <v>徐敬深</v>
          </cell>
          <cell r="E771" t="str">
            <v>M856</v>
          </cell>
        </row>
        <row r="772">
          <cell r="D772" t="str">
            <v>黑木陸</v>
          </cell>
          <cell r="E772" t="str">
            <v>M857</v>
          </cell>
        </row>
        <row r="773">
          <cell r="D773" t="str">
            <v>葉世富</v>
          </cell>
          <cell r="E773" t="str">
            <v>M858</v>
          </cell>
        </row>
        <row r="774">
          <cell r="D774" t="str">
            <v>馮福臨</v>
          </cell>
          <cell r="E774" t="str">
            <v>M859</v>
          </cell>
        </row>
        <row r="775">
          <cell r="D775" t="str">
            <v>鄺浩廷</v>
          </cell>
          <cell r="E775" t="str">
            <v>M860</v>
          </cell>
        </row>
        <row r="776">
          <cell r="D776" t="str">
            <v>陳元泰</v>
          </cell>
          <cell r="E776" t="str">
            <v>M861</v>
          </cell>
        </row>
        <row r="777">
          <cell r="D777" t="str">
            <v>梁家珩</v>
          </cell>
          <cell r="E777" t="str">
            <v>M862</v>
          </cell>
        </row>
        <row r="778">
          <cell r="D778" t="str">
            <v>陳沛銓</v>
          </cell>
          <cell r="E778" t="str">
            <v>M863</v>
          </cell>
        </row>
        <row r="779">
          <cell r="D779" t="str">
            <v>林靖皓 </v>
          </cell>
          <cell r="E779" t="str">
            <v>M864</v>
          </cell>
        </row>
        <row r="780">
          <cell r="D780" t="str">
            <v>馬凱琦</v>
          </cell>
          <cell r="E780" t="str">
            <v>M865</v>
          </cell>
        </row>
        <row r="781">
          <cell r="D781" t="str">
            <v>梁仲文</v>
          </cell>
          <cell r="E781" t="str">
            <v>M866</v>
          </cell>
        </row>
        <row r="782">
          <cell r="D782" t="str">
            <v>黃栢熙</v>
          </cell>
          <cell r="E782" t="str">
            <v>M867</v>
          </cell>
        </row>
        <row r="783">
          <cell r="D783" t="str">
            <v>黃影霖</v>
          </cell>
          <cell r="E783" t="str">
            <v>M868</v>
          </cell>
        </row>
        <row r="784">
          <cell r="D784" t="str">
            <v>鄭港達</v>
          </cell>
          <cell r="E784" t="str">
            <v>M869</v>
          </cell>
        </row>
        <row r="785">
          <cell r="D785" t="str">
            <v>陳文傑</v>
          </cell>
          <cell r="E785" t="str">
            <v>M871</v>
          </cell>
        </row>
        <row r="786">
          <cell r="D786" t="str">
            <v>郭君豪</v>
          </cell>
          <cell r="E786" t="str">
            <v>M872</v>
          </cell>
        </row>
        <row r="787">
          <cell r="D787" t="str">
            <v>莫俊賢</v>
          </cell>
          <cell r="E787" t="str">
            <v>M873</v>
          </cell>
        </row>
        <row r="788">
          <cell r="D788" t="str">
            <v>廖巍金</v>
          </cell>
          <cell r="E788" t="str">
            <v>M874</v>
          </cell>
        </row>
        <row r="789">
          <cell r="D789" t="str">
            <v>陳豪榮</v>
          </cell>
          <cell r="E789" t="str">
            <v>M875</v>
          </cell>
        </row>
        <row r="790">
          <cell r="D790" t="str">
            <v>李曜沖</v>
          </cell>
          <cell r="E790" t="str">
            <v>M876</v>
          </cell>
        </row>
        <row r="791">
          <cell r="D791" t="str">
            <v>蕭穎康</v>
          </cell>
          <cell r="E791" t="str">
            <v>M877</v>
          </cell>
        </row>
        <row r="792">
          <cell r="D792" t="str">
            <v>馬錫韋</v>
          </cell>
          <cell r="E792" t="str">
            <v>M878</v>
          </cell>
        </row>
        <row r="793">
          <cell r="D793" t="str">
            <v>莊浩鑫</v>
          </cell>
          <cell r="E793" t="str">
            <v>M879</v>
          </cell>
        </row>
        <row r="794">
          <cell r="D794" t="str">
            <v>Axel Schaffner</v>
          </cell>
          <cell r="E794" t="str">
            <v>M882</v>
          </cell>
        </row>
        <row r="795">
          <cell r="D795" t="str">
            <v>李樂天</v>
          </cell>
          <cell r="E795" t="str">
            <v>M884</v>
          </cell>
        </row>
        <row r="796">
          <cell r="D796" t="str">
            <v>鄭國强</v>
          </cell>
          <cell r="E796" t="str">
            <v>M885</v>
          </cell>
        </row>
        <row r="797">
          <cell r="D797" t="str">
            <v>陳幹文</v>
          </cell>
          <cell r="E797" t="str">
            <v>M886</v>
          </cell>
        </row>
        <row r="798">
          <cell r="D798" t="str">
            <v>詹俊彥</v>
          </cell>
          <cell r="E798" t="str">
            <v>M888</v>
          </cell>
        </row>
        <row r="799">
          <cell r="D799" t="str">
            <v>李庭恩</v>
          </cell>
          <cell r="E799" t="str">
            <v>M889</v>
          </cell>
        </row>
        <row r="800">
          <cell r="D800" t="str">
            <v>劉啟宏</v>
          </cell>
          <cell r="E800" t="str">
            <v>M892</v>
          </cell>
        </row>
        <row r="801">
          <cell r="D801" t="str">
            <v>周子浩</v>
          </cell>
          <cell r="E801" t="str">
            <v>M893</v>
          </cell>
        </row>
        <row r="802">
          <cell r="D802" t="str">
            <v>吳光華</v>
          </cell>
          <cell r="E802" t="str">
            <v>M894</v>
          </cell>
        </row>
        <row r="803">
          <cell r="D803" t="str">
            <v>蘇俊傑</v>
          </cell>
          <cell r="E803" t="str">
            <v>M895</v>
          </cell>
        </row>
        <row r="804">
          <cell r="D804" t="str">
            <v>余兆昌</v>
          </cell>
          <cell r="E804" t="str">
            <v>M897</v>
          </cell>
        </row>
        <row r="805">
          <cell r="D805" t="str">
            <v>黃毅朗</v>
          </cell>
          <cell r="E805" t="str">
            <v>M898</v>
          </cell>
        </row>
        <row r="806">
          <cell r="D806" t="str">
            <v>黃思瀚</v>
          </cell>
          <cell r="E806" t="str">
            <v>M911</v>
          </cell>
        </row>
        <row r="807">
          <cell r="D807" t="str">
            <v>劉俊文</v>
          </cell>
          <cell r="E807" t="str">
            <v>M914</v>
          </cell>
        </row>
        <row r="808">
          <cell r="D808" t="str">
            <v>崔耀祖</v>
          </cell>
          <cell r="E808" t="str">
            <v>M915</v>
          </cell>
        </row>
        <row r="809">
          <cell r="D809" t="str">
            <v>Achille Leduc</v>
          </cell>
          <cell r="E809" t="str">
            <v>M925</v>
          </cell>
        </row>
        <row r="810">
          <cell r="D810" t="str">
            <v>孔卓泓 </v>
          </cell>
          <cell r="E810" t="str">
            <v>M927</v>
          </cell>
        </row>
        <row r="811">
          <cell r="D811" t="str">
            <v>Ian Lang</v>
          </cell>
          <cell r="E811" t="str">
            <v>M930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須知"/>
      <sheetName val="MAFormat"/>
      <sheetName val="MBFormat"/>
      <sheetName val="MD"/>
      <sheetName val="男甲賽程 "/>
      <sheetName val="男乙賽程"/>
      <sheetName val="WAFormat"/>
      <sheetName val="WBFormat"/>
      <sheetName val="WD"/>
      <sheetName val="女甲賽程"/>
      <sheetName val="女乙賽程"/>
      <sheetName val="TT"/>
    </sheetNames>
    <sheetDataSet>
      <sheetData sheetId="3">
        <row r="6">
          <cell r="B6" t="str">
            <v>A1</v>
          </cell>
          <cell r="C6">
            <v>1</v>
          </cell>
          <cell r="D6" t="str">
            <v>Oakley @ DOS</v>
          </cell>
          <cell r="E6" t="str">
            <v>黃俊偉</v>
          </cell>
          <cell r="F6">
            <v>120</v>
          </cell>
          <cell r="G6" t="str">
            <v>黃冠邦</v>
          </cell>
          <cell r="H6">
            <v>120</v>
          </cell>
        </row>
        <row r="7">
          <cell r="B7" t="str">
            <v>B1</v>
          </cell>
          <cell r="C7">
            <v>2</v>
          </cell>
          <cell r="D7" t="str">
            <v>SCAA WHITE</v>
          </cell>
          <cell r="E7" t="str">
            <v>李佳魯</v>
          </cell>
          <cell r="F7">
            <v>112.5</v>
          </cell>
          <cell r="G7" t="str">
            <v>徐錦龍</v>
          </cell>
          <cell r="H7">
            <v>111</v>
          </cell>
        </row>
        <row r="8">
          <cell r="B8" t="str">
            <v>C1</v>
          </cell>
          <cell r="C8">
            <v>3</v>
          </cell>
          <cell r="D8">
            <v>1988</v>
          </cell>
          <cell r="E8" t="str">
            <v>張富鍵</v>
          </cell>
          <cell r="F8">
            <v>103.5</v>
          </cell>
          <cell r="G8" t="str">
            <v>莊紀來</v>
          </cell>
          <cell r="H8">
            <v>103.5</v>
          </cell>
        </row>
        <row r="9">
          <cell r="B9" t="str">
            <v>D1</v>
          </cell>
          <cell r="C9">
            <v>4</v>
          </cell>
          <cell r="D9" t="str">
            <v>scaa-blue</v>
          </cell>
          <cell r="E9" t="str">
            <v>鄧耀文</v>
          </cell>
          <cell r="F9">
            <v>85.5</v>
          </cell>
          <cell r="G9" t="str">
            <v>余天樂</v>
          </cell>
          <cell r="H9">
            <v>85.5</v>
          </cell>
        </row>
        <row r="10">
          <cell r="B10" t="str">
            <v>E1</v>
          </cell>
          <cell r="C10">
            <v>5</v>
          </cell>
          <cell r="D10" t="str">
            <v>HKIEd</v>
          </cell>
          <cell r="E10" t="str">
            <v>杜顯陞</v>
          </cell>
          <cell r="F10">
            <v>75</v>
          </cell>
          <cell r="G10" t="str">
            <v>潘卓爾</v>
          </cell>
          <cell r="H10">
            <v>75</v>
          </cell>
        </row>
        <row r="11">
          <cell r="B11" t="str">
            <v>F1</v>
          </cell>
          <cell r="C11">
            <v>6</v>
          </cell>
          <cell r="D11" t="str">
            <v>Alps - Elite </v>
          </cell>
          <cell r="E11" t="str">
            <v>廖樞麒</v>
          </cell>
          <cell r="F11">
            <v>48</v>
          </cell>
          <cell r="G11" t="str">
            <v>余瑞琨 </v>
          </cell>
          <cell r="H11">
            <v>100.5</v>
          </cell>
        </row>
        <row r="12">
          <cell r="B12" t="str">
            <v>G1</v>
          </cell>
          <cell r="C12">
            <v>7</v>
          </cell>
          <cell r="D12" t="str">
            <v>ALPS - 大成</v>
          </cell>
          <cell r="E12" t="str">
            <v>鍾成輝</v>
          </cell>
          <cell r="F12">
            <v>72</v>
          </cell>
          <cell r="G12" t="str">
            <v>郭永輝</v>
          </cell>
          <cell r="H12">
            <v>72</v>
          </cell>
        </row>
        <row r="13">
          <cell r="B13">
            <v>0</v>
          </cell>
          <cell r="C13">
            <v>8</v>
          </cell>
          <cell r="D13" t="str">
            <v>仁二</v>
          </cell>
          <cell r="E13" t="str">
            <v>林靖皓</v>
          </cell>
          <cell r="F13">
            <v>69</v>
          </cell>
          <cell r="G13" t="str">
            <v>黃嘉潤</v>
          </cell>
          <cell r="H13">
            <v>69</v>
          </cell>
        </row>
        <row r="14">
          <cell r="B14">
            <v>0</v>
          </cell>
          <cell r="C14">
            <v>9</v>
          </cell>
          <cell r="D14" t="str">
            <v>思豪</v>
          </cell>
          <cell r="E14" t="str">
            <v>程文達</v>
          </cell>
          <cell r="F14">
            <v>49.5</v>
          </cell>
          <cell r="G14" t="str">
            <v>謝思豪</v>
          </cell>
          <cell r="H14">
            <v>88.5</v>
          </cell>
        </row>
        <row r="15">
          <cell r="B15" t="str">
            <v>G2</v>
          </cell>
          <cell r="C15">
            <v>10</v>
          </cell>
          <cell r="D15" t="str">
            <v>We r Angry</v>
          </cell>
          <cell r="E15" t="str">
            <v>伍鍵邦</v>
          </cell>
          <cell r="F15">
            <v>66</v>
          </cell>
          <cell r="G15" t="str">
            <v>許文威</v>
          </cell>
          <cell r="H15">
            <v>63</v>
          </cell>
        </row>
        <row r="16">
          <cell r="B16" t="str">
            <v>F2</v>
          </cell>
          <cell r="C16">
            <v>11</v>
          </cell>
          <cell r="D16" t="str">
            <v>長洲工業</v>
          </cell>
          <cell r="E16" t="str">
            <v>何卓昇</v>
          </cell>
          <cell r="F16">
            <v>52.5</v>
          </cell>
          <cell r="G16" t="str">
            <v>陳漢傑</v>
          </cell>
          <cell r="H16">
            <v>52.5</v>
          </cell>
        </row>
        <row r="17">
          <cell r="B17" t="str">
            <v>E2</v>
          </cell>
          <cell r="C17">
            <v>12</v>
          </cell>
          <cell r="D17" t="str">
            <v>紅藍</v>
          </cell>
          <cell r="E17" t="str">
            <v>蔡偉傑</v>
          </cell>
          <cell r="F17">
            <v>78</v>
          </cell>
          <cell r="G17" t="str">
            <v>黃偉熙</v>
          </cell>
          <cell r="H17">
            <v>24</v>
          </cell>
        </row>
        <row r="18">
          <cell r="B18" t="str">
            <v>D2</v>
          </cell>
          <cell r="C18">
            <v>13</v>
          </cell>
          <cell r="D18" t="str">
            <v>HELLO</v>
          </cell>
          <cell r="E18" t="str">
            <v>李智恒</v>
          </cell>
          <cell r="F18">
            <v>57</v>
          </cell>
          <cell r="G18" t="str">
            <v>梁焯垣</v>
          </cell>
          <cell r="H18">
            <v>30</v>
          </cell>
        </row>
        <row r="19">
          <cell r="B19" t="str">
            <v>C2</v>
          </cell>
          <cell r="C19">
            <v>14</v>
          </cell>
          <cell r="D19" t="str">
            <v>柏琦</v>
          </cell>
          <cell r="E19" t="str">
            <v>林柏均</v>
          </cell>
          <cell r="F19">
            <v>84</v>
          </cell>
          <cell r="G19" t="str">
            <v>林肇琦</v>
          </cell>
          <cell r="H19">
            <v>0</v>
          </cell>
        </row>
        <row r="20">
          <cell r="B20" t="str">
            <v>B2</v>
          </cell>
          <cell r="C20">
            <v>15</v>
          </cell>
          <cell r="D20" t="str">
            <v>Siu</v>
          </cell>
          <cell r="E20" t="str">
            <v>林仲軒</v>
          </cell>
          <cell r="F20">
            <v>75</v>
          </cell>
          <cell r="G20" t="str">
            <v>陳志威</v>
          </cell>
          <cell r="H20">
            <v>0</v>
          </cell>
        </row>
        <row r="21">
          <cell r="B21" t="str">
            <v>A2</v>
          </cell>
          <cell r="C21">
            <v>16</v>
          </cell>
          <cell r="D21" t="str">
            <v>隨心</v>
          </cell>
          <cell r="E21" t="str">
            <v>李霆峯</v>
          </cell>
          <cell r="F21">
            <v>36</v>
          </cell>
          <cell r="G21" t="str">
            <v>林永豪</v>
          </cell>
          <cell r="H21">
            <v>36</v>
          </cell>
        </row>
        <row r="22">
          <cell r="B22">
            <v>0</v>
          </cell>
          <cell r="C22">
            <v>17</v>
          </cell>
          <cell r="D22" t="str">
            <v>南華</v>
          </cell>
          <cell r="E22" t="str">
            <v>王龍</v>
          </cell>
          <cell r="F22">
            <v>30</v>
          </cell>
          <cell r="G22" t="str">
            <v>杜式樂</v>
          </cell>
          <cell r="H22">
            <v>30</v>
          </cell>
        </row>
        <row r="23">
          <cell r="B23">
            <v>0</v>
          </cell>
          <cell r="C23">
            <v>18</v>
          </cell>
          <cell r="D23" t="str">
            <v>律己嚴</v>
          </cell>
          <cell r="E23" t="str">
            <v>李偉邦</v>
          </cell>
          <cell r="F23">
            <v>30</v>
          </cell>
          <cell r="G23" t="str">
            <v>歐陽兆昕</v>
          </cell>
          <cell r="H23">
            <v>30</v>
          </cell>
        </row>
        <row r="24">
          <cell r="B24">
            <v>0</v>
          </cell>
          <cell r="C24">
            <v>19</v>
          </cell>
          <cell r="D24" t="str">
            <v>停賽</v>
          </cell>
          <cell r="E24" t="str">
            <v>古顯庭</v>
          </cell>
          <cell r="F24">
            <v>45</v>
          </cell>
          <cell r="G24" t="str">
            <v>蔡文昇</v>
          </cell>
          <cell r="H24">
            <v>15</v>
          </cell>
        </row>
        <row r="25">
          <cell r="B25">
            <v>0</v>
          </cell>
          <cell r="C25">
            <v>20</v>
          </cell>
          <cell r="D25" t="str">
            <v>SCAA  CT</v>
          </cell>
          <cell r="E25" t="str">
            <v>李家俊</v>
          </cell>
          <cell r="F25">
            <v>51</v>
          </cell>
          <cell r="G25" t="str">
            <v>胡俊冬</v>
          </cell>
          <cell r="H25">
            <v>9</v>
          </cell>
        </row>
        <row r="26">
          <cell r="B26" t="str">
            <v>E3</v>
          </cell>
          <cell r="C26">
            <v>21</v>
          </cell>
          <cell r="D26" t="str">
            <v>Volleyfever</v>
          </cell>
          <cell r="E26" t="str">
            <v>簡溢傑</v>
          </cell>
          <cell r="F26">
            <v>36</v>
          </cell>
          <cell r="G26" t="str">
            <v>吳鰹鳚</v>
          </cell>
          <cell r="H26">
            <v>18</v>
          </cell>
        </row>
        <row r="27">
          <cell r="B27" t="str">
            <v>F3</v>
          </cell>
          <cell r="C27">
            <v>22</v>
          </cell>
          <cell r="D27" t="str">
            <v>No idea</v>
          </cell>
          <cell r="E27" t="str">
            <v>黃溢隆</v>
          </cell>
          <cell r="F27">
            <v>51</v>
          </cell>
          <cell r="G27" t="str">
            <v>Raphael Holzer</v>
          </cell>
          <cell r="H27">
            <v>0</v>
          </cell>
        </row>
        <row r="28">
          <cell r="B28" t="str">
            <v>G3</v>
          </cell>
          <cell r="C28">
            <v>23</v>
          </cell>
          <cell r="D28" t="str">
            <v>吾煜德</v>
          </cell>
          <cell r="E28" t="str">
            <v>黃德賢</v>
          </cell>
          <cell r="F28">
            <v>0</v>
          </cell>
          <cell r="G28" t="str">
            <v>張煜俊</v>
          </cell>
          <cell r="H28">
            <v>36</v>
          </cell>
        </row>
        <row r="29">
          <cell r="B29" t="str">
            <v>H3</v>
          </cell>
          <cell r="C29">
            <v>24</v>
          </cell>
          <cell r="D29" t="str">
            <v>ALDA</v>
          </cell>
          <cell r="E29" t="str">
            <v>麥穎賢</v>
          </cell>
          <cell r="F29">
            <v>12</v>
          </cell>
          <cell r="G29" t="str">
            <v>廖俊杰</v>
          </cell>
          <cell r="H29">
            <v>21</v>
          </cell>
        </row>
        <row r="30">
          <cell r="B30" t="str">
            <v>H4</v>
          </cell>
          <cell r="C30">
            <v>25</v>
          </cell>
          <cell r="D30" t="str">
            <v>SLD2</v>
          </cell>
          <cell r="E30" t="str">
            <v>劉焯霆</v>
          </cell>
          <cell r="F30">
            <v>12</v>
          </cell>
          <cell r="G30" t="str">
            <v>丘至剛</v>
          </cell>
          <cell r="H30">
            <v>18</v>
          </cell>
        </row>
        <row r="31">
          <cell r="B31" t="str">
            <v>G4</v>
          </cell>
          <cell r="C31">
            <v>26</v>
          </cell>
          <cell r="D31" t="str">
            <v>青年B</v>
          </cell>
          <cell r="E31" t="str">
            <v>李梓恆</v>
          </cell>
          <cell r="F31">
            <v>15</v>
          </cell>
          <cell r="G31" t="str">
            <v>廖家勤</v>
          </cell>
          <cell r="H31">
            <v>12</v>
          </cell>
        </row>
        <row r="32">
          <cell r="B32" t="str">
            <v>F4</v>
          </cell>
          <cell r="C32">
            <v>27</v>
          </cell>
          <cell r="D32" t="str">
            <v>青年隊1</v>
          </cell>
          <cell r="E32" t="str">
            <v>李宇煌</v>
          </cell>
          <cell r="F32">
            <v>12</v>
          </cell>
          <cell r="G32" t="str">
            <v>梁智皓</v>
          </cell>
          <cell r="H32">
            <v>12</v>
          </cell>
        </row>
        <row r="33">
          <cell r="B33" t="str">
            <v>E4</v>
          </cell>
          <cell r="C33">
            <v>28</v>
          </cell>
          <cell r="D33" t="str">
            <v>青年隊A</v>
          </cell>
          <cell r="E33" t="str">
            <v>劉梓浩</v>
          </cell>
          <cell r="F33">
            <v>9</v>
          </cell>
          <cell r="G33" t="str">
            <v>蘇浚軒</v>
          </cell>
          <cell r="H33">
            <v>12</v>
          </cell>
        </row>
        <row r="34">
          <cell r="B34">
            <v>0</v>
          </cell>
          <cell r="C34">
            <v>29</v>
          </cell>
          <cell r="D34" t="str">
            <v>A&amp;E</v>
          </cell>
          <cell r="E34" t="str">
            <v>梁德鴻</v>
          </cell>
          <cell r="F34">
            <v>9</v>
          </cell>
          <cell r="G34" t="str">
            <v>顧家豪</v>
          </cell>
          <cell r="H34">
            <v>9</v>
          </cell>
        </row>
        <row r="35">
          <cell r="B35">
            <v>0</v>
          </cell>
          <cell r="C35">
            <v>30</v>
          </cell>
          <cell r="D35" t="str">
            <v>金難</v>
          </cell>
          <cell r="E35" t="str">
            <v>馮日進</v>
          </cell>
          <cell r="F35">
            <v>9</v>
          </cell>
          <cell r="G35" t="str">
            <v>劉冠峰</v>
          </cell>
          <cell r="H35">
            <v>9</v>
          </cell>
        </row>
        <row r="36">
          <cell r="B36">
            <v>0</v>
          </cell>
          <cell r="C36">
            <v>31</v>
          </cell>
          <cell r="D36" t="str">
            <v>KIM</v>
          </cell>
          <cell r="E36" t="str">
            <v>詹錦輝</v>
          </cell>
          <cell r="F36">
            <v>6</v>
          </cell>
          <cell r="G36" t="str">
            <v>何理棋</v>
          </cell>
          <cell r="H36">
            <v>6</v>
          </cell>
        </row>
        <row r="37">
          <cell r="B37">
            <v>0</v>
          </cell>
          <cell r="C37">
            <v>32</v>
          </cell>
          <cell r="D37" t="str">
            <v>SCAA - ShekO</v>
          </cell>
          <cell r="E37" t="str">
            <v>鄭晃彰</v>
          </cell>
          <cell r="F37">
            <v>3</v>
          </cell>
          <cell r="G37" t="str">
            <v>李可力</v>
          </cell>
          <cell r="H37">
            <v>9</v>
          </cell>
        </row>
        <row r="38">
          <cell r="B38">
            <v>0</v>
          </cell>
          <cell r="C38">
            <v>33</v>
          </cell>
          <cell r="D38" t="str">
            <v>柏青-k.y.</v>
          </cell>
          <cell r="E38" t="str">
            <v>吳嘉偉</v>
          </cell>
          <cell r="F38">
            <v>6</v>
          </cell>
          <cell r="G38" t="str">
            <v>蔣逸華</v>
          </cell>
          <cell r="H38">
            <v>6</v>
          </cell>
        </row>
        <row r="39">
          <cell r="B39">
            <v>0</v>
          </cell>
          <cell r="C39">
            <v>34</v>
          </cell>
          <cell r="D39" t="str">
            <v>青年C</v>
          </cell>
          <cell r="E39" t="str">
            <v>霍禮灝</v>
          </cell>
          <cell r="F39">
            <v>6</v>
          </cell>
          <cell r="G39" t="str">
            <v>曹業澤</v>
          </cell>
          <cell r="H39">
            <v>6</v>
          </cell>
        </row>
        <row r="40">
          <cell r="B40">
            <v>0</v>
          </cell>
          <cell r="C40">
            <v>35</v>
          </cell>
          <cell r="D40" t="str">
            <v>青年D</v>
          </cell>
          <cell r="E40" t="str">
            <v>曾浩深</v>
          </cell>
          <cell r="F40">
            <v>6</v>
          </cell>
          <cell r="G40" t="str">
            <v>楊萬富</v>
          </cell>
          <cell r="H40">
            <v>6</v>
          </cell>
        </row>
        <row r="41">
          <cell r="B41">
            <v>0</v>
          </cell>
          <cell r="C41">
            <v>36</v>
          </cell>
          <cell r="D41" t="str">
            <v>Ricci</v>
          </cell>
          <cell r="E41" t="str">
            <v>劉高駿</v>
          </cell>
          <cell r="F41">
            <v>3</v>
          </cell>
          <cell r="G41" t="str">
            <v>陳宇亮</v>
          </cell>
          <cell r="H41">
            <v>3</v>
          </cell>
        </row>
        <row r="42">
          <cell r="B42">
            <v>0</v>
          </cell>
          <cell r="C42">
            <v>37</v>
          </cell>
          <cell r="D42" t="str">
            <v>柏青-KW</v>
          </cell>
          <cell r="E42" t="str">
            <v>劉耀強</v>
          </cell>
          <cell r="F42">
            <v>3</v>
          </cell>
          <cell r="G42" t="str">
            <v>陳家良</v>
          </cell>
          <cell r="H42">
            <v>3</v>
          </cell>
        </row>
        <row r="43">
          <cell r="B43">
            <v>0</v>
          </cell>
          <cell r="C43">
            <v>38</v>
          </cell>
          <cell r="D43" t="str">
            <v>attach</v>
          </cell>
          <cell r="E43" t="str">
            <v>陳瑧善</v>
          </cell>
          <cell r="F43">
            <v>0</v>
          </cell>
          <cell r="G43" t="str">
            <v>趙文佳</v>
          </cell>
          <cell r="H43">
            <v>0</v>
          </cell>
        </row>
        <row r="44">
          <cell r="B44">
            <v>0</v>
          </cell>
          <cell r="C44">
            <v>39</v>
          </cell>
          <cell r="D44" t="str">
            <v>蛇紋熊</v>
          </cell>
          <cell r="E44" t="str">
            <v>陳梓鋒</v>
          </cell>
          <cell r="F44">
            <v>0</v>
          </cell>
          <cell r="G44" t="str">
            <v>吳瑋熙</v>
          </cell>
          <cell r="H44">
            <v>0</v>
          </cell>
        </row>
        <row r="45">
          <cell r="B45">
            <v>0</v>
          </cell>
          <cell r="C45">
            <v>40</v>
          </cell>
          <cell r="D45" t="str">
            <v>Amazing</v>
          </cell>
          <cell r="E45" t="str">
            <v>TANG LOK MING</v>
          </cell>
          <cell r="F45">
            <v>0</v>
          </cell>
          <cell r="G45" t="str">
            <v>LEE YING KIT</v>
          </cell>
          <cell r="H45">
            <v>0</v>
          </cell>
        </row>
        <row r="46">
          <cell r="B46">
            <v>0</v>
          </cell>
          <cell r="C46">
            <v>41</v>
          </cell>
          <cell r="D46" t="str">
            <v>諾森比亞</v>
          </cell>
          <cell r="E46" t="str">
            <v>陳暐晴</v>
          </cell>
          <cell r="F46">
            <v>0</v>
          </cell>
          <cell r="G46" t="str">
            <v>黃偉倫</v>
          </cell>
          <cell r="H46">
            <v>0</v>
          </cell>
        </row>
        <row r="47">
          <cell r="C47">
            <v>42</v>
          </cell>
        </row>
        <row r="48">
          <cell r="B48" t="str">
            <v>QB2</v>
          </cell>
          <cell r="C48">
            <v>53</v>
          </cell>
          <cell r="D48" t="str">
            <v>QB2</v>
          </cell>
        </row>
        <row r="49">
          <cell r="B49" t="str">
            <v>QB1</v>
          </cell>
          <cell r="C49">
            <v>54</v>
          </cell>
          <cell r="D49" t="str">
            <v>QB1</v>
          </cell>
        </row>
        <row r="50">
          <cell r="B50" t="str">
            <v>QA4</v>
          </cell>
          <cell r="C50">
            <v>55</v>
          </cell>
          <cell r="D50" t="str">
            <v>QA4</v>
          </cell>
        </row>
        <row r="51">
          <cell r="B51" t="str">
            <v>QA1</v>
          </cell>
          <cell r="C51">
            <v>56</v>
          </cell>
          <cell r="D51" t="str">
            <v>QA1</v>
          </cell>
        </row>
        <row r="52">
          <cell r="B52" t="str">
            <v>QA2</v>
          </cell>
          <cell r="C52">
            <v>57</v>
          </cell>
          <cell r="D52" t="str">
            <v>QA2</v>
          </cell>
        </row>
        <row r="53">
          <cell r="B53" t="str">
            <v>QA3</v>
          </cell>
          <cell r="C53">
            <v>58</v>
          </cell>
          <cell r="D53" t="str">
            <v>QA3</v>
          </cell>
        </row>
        <row r="54">
          <cell r="B54" t="str">
            <v>QB3</v>
          </cell>
          <cell r="D54" t="str">
            <v>QB3</v>
          </cell>
        </row>
        <row r="55">
          <cell r="B55" t="str">
            <v>QB4</v>
          </cell>
          <cell r="D55" t="str">
            <v>QB4</v>
          </cell>
        </row>
        <row r="56">
          <cell r="B56" t="str">
            <v>QC1</v>
          </cell>
          <cell r="D56" t="str">
            <v>QC1</v>
          </cell>
        </row>
        <row r="57">
          <cell r="B57" t="str">
            <v>QC2</v>
          </cell>
          <cell r="D57" t="str">
            <v>QC2</v>
          </cell>
        </row>
        <row r="58">
          <cell r="B58" t="str">
            <v>QC3</v>
          </cell>
          <cell r="D58" t="str">
            <v>QC3</v>
          </cell>
        </row>
        <row r="59">
          <cell r="B59" t="str">
            <v>QC4</v>
          </cell>
          <cell r="D59" t="str">
            <v>QC4</v>
          </cell>
        </row>
        <row r="60">
          <cell r="B60" t="str">
            <v>QD1</v>
          </cell>
          <cell r="D60" t="str">
            <v>QD1</v>
          </cell>
        </row>
        <row r="61">
          <cell r="B61" t="str">
            <v>QD2</v>
          </cell>
          <cell r="D61" t="str">
            <v>QD2</v>
          </cell>
        </row>
        <row r="62">
          <cell r="B62" t="str">
            <v>QD3</v>
          </cell>
          <cell r="D62" t="str">
            <v>QD3</v>
          </cell>
        </row>
        <row r="63">
          <cell r="B63" t="str">
            <v>QD4</v>
          </cell>
          <cell r="D63" t="str">
            <v>QD4</v>
          </cell>
        </row>
        <row r="64">
          <cell r="B64" t="str">
            <v>A1</v>
          </cell>
          <cell r="C64">
            <v>59</v>
          </cell>
          <cell r="D64" t="str">
            <v>A1</v>
          </cell>
        </row>
        <row r="65">
          <cell r="B65" t="str">
            <v>B1</v>
          </cell>
          <cell r="C65">
            <v>60</v>
          </cell>
          <cell r="D65" t="str">
            <v>B1</v>
          </cell>
          <cell r="F65">
            <v>1</v>
          </cell>
          <cell r="H65">
            <v>1</v>
          </cell>
        </row>
        <row r="66">
          <cell r="B66" t="str">
            <v>C1</v>
          </cell>
          <cell r="C66">
            <v>61</v>
          </cell>
          <cell r="D66" t="str">
            <v>C1</v>
          </cell>
          <cell r="F66">
            <v>2</v>
          </cell>
          <cell r="H66">
            <v>2</v>
          </cell>
        </row>
        <row r="67">
          <cell r="B67" t="str">
            <v>D1</v>
          </cell>
          <cell r="C67">
            <v>62</v>
          </cell>
          <cell r="D67" t="str">
            <v>D1</v>
          </cell>
          <cell r="F67">
            <v>3</v>
          </cell>
          <cell r="H67">
            <v>3</v>
          </cell>
        </row>
        <row r="68">
          <cell r="B68" t="str">
            <v>E1</v>
          </cell>
          <cell r="C68">
            <v>63</v>
          </cell>
          <cell r="D68" t="str">
            <v>E1</v>
          </cell>
          <cell r="F68">
            <v>4</v>
          </cell>
          <cell r="H68">
            <v>4</v>
          </cell>
        </row>
        <row r="69">
          <cell r="B69" t="str">
            <v>F1</v>
          </cell>
          <cell r="C69">
            <v>64</v>
          </cell>
          <cell r="D69" t="str">
            <v>F1</v>
          </cell>
          <cell r="F69">
            <v>5</v>
          </cell>
          <cell r="H69">
            <v>5</v>
          </cell>
        </row>
        <row r="70">
          <cell r="B70" t="str">
            <v>G1</v>
          </cell>
          <cell r="C70">
            <v>65</v>
          </cell>
          <cell r="D70" t="str">
            <v>G1</v>
          </cell>
          <cell r="F70">
            <v>6</v>
          </cell>
          <cell r="H70">
            <v>6</v>
          </cell>
        </row>
        <row r="71">
          <cell r="B71" t="str">
            <v>H1</v>
          </cell>
          <cell r="C71">
            <v>66</v>
          </cell>
          <cell r="D71" t="str">
            <v>H1</v>
          </cell>
          <cell r="F71">
            <v>0</v>
          </cell>
          <cell r="H71">
            <v>0</v>
          </cell>
        </row>
        <row r="72">
          <cell r="B72" t="str">
            <v>A2</v>
          </cell>
          <cell r="C72">
            <v>67</v>
          </cell>
          <cell r="D72" t="str">
            <v>A2</v>
          </cell>
          <cell r="F72">
            <v>0</v>
          </cell>
          <cell r="H72">
            <v>0</v>
          </cell>
        </row>
        <row r="73">
          <cell r="B73" t="str">
            <v>B2</v>
          </cell>
          <cell r="C73">
            <v>68</v>
          </cell>
          <cell r="D73" t="str">
            <v>B2</v>
          </cell>
          <cell r="F73">
            <v>0</v>
          </cell>
          <cell r="H73">
            <v>0</v>
          </cell>
        </row>
        <row r="74">
          <cell r="B74" t="str">
            <v>C2</v>
          </cell>
          <cell r="C74">
            <v>69</v>
          </cell>
          <cell r="D74" t="str">
            <v>C2</v>
          </cell>
          <cell r="F74">
            <v>0</v>
          </cell>
          <cell r="H74">
            <v>0</v>
          </cell>
        </row>
        <row r="75">
          <cell r="B75" t="str">
            <v>D2</v>
          </cell>
          <cell r="C75">
            <v>70</v>
          </cell>
          <cell r="D75" t="str">
            <v>D2</v>
          </cell>
          <cell r="F75">
            <v>0</v>
          </cell>
          <cell r="H75">
            <v>0</v>
          </cell>
        </row>
        <row r="76">
          <cell r="B76" t="str">
            <v>E2</v>
          </cell>
          <cell r="C76">
            <v>71</v>
          </cell>
          <cell r="D76" t="str">
            <v>E2</v>
          </cell>
          <cell r="E76">
            <v>0</v>
          </cell>
          <cell r="F76">
            <v>0</v>
          </cell>
          <cell r="H76">
            <v>0</v>
          </cell>
        </row>
        <row r="77">
          <cell r="B77" t="str">
            <v>F2</v>
          </cell>
          <cell r="C77">
            <v>72</v>
          </cell>
          <cell r="D77" t="str">
            <v>F2</v>
          </cell>
          <cell r="E77">
            <v>0</v>
          </cell>
          <cell r="F77">
            <v>0</v>
          </cell>
          <cell r="H77">
            <v>0</v>
          </cell>
        </row>
        <row r="78">
          <cell r="B78" t="str">
            <v>G2</v>
          </cell>
          <cell r="C78">
            <v>73</v>
          </cell>
          <cell r="D78" t="str">
            <v>G2</v>
          </cell>
          <cell r="E78">
            <v>0</v>
          </cell>
          <cell r="F78">
            <v>0</v>
          </cell>
          <cell r="H78">
            <v>0</v>
          </cell>
        </row>
        <row r="79">
          <cell r="B79" t="str">
            <v>H2</v>
          </cell>
          <cell r="C79">
            <v>74</v>
          </cell>
          <cell r="D79" t="str">
            <v>H2</v>
          </cell>
          <cell r="F79">
            <v>0</v>
          </cell>
          <cell r="H79">
            <v>0</v>
          </cell>
        </row>
        <row r="80">
          <cell r="B80" t="str">
            <v>A3</v>
          </cell>
          <cell r="C80">
            <v>75</v>
          </cell>
          <cell r="D80" t="str">
            <v>A3</v>
          </cell>
        </row>
        <row r="81">
          <cell r="B81" t="str">
            <v>B3</v>
          </cell>
          <cell r="C81">
            <v>76</v>
          </cell>
          <cell r="D81" t="str">
            <v>B3</v>
          </cell>
        </row>
        <row r="82">
          <cell r="B82" t="str">
            <v>C3</v>
          </cell>
          <cell r="C82">
            <v>77</v>
          </cell>
          <cell r="D82" t="str">
            <v>C3</v>
          </cell>
        </row>
        <row r="83">
          <cell r="B83" t="str">
            <v>D3</v>
          </cell>
          <cell r="C83">
            <v>78</v>
          </cell>
          <cell r="D83" t="str">
            <v>D3</v>
          </cell>
          <cell r="F83">
            <v>0</v>
          </cell>
          <cell r="H83">
            <v>0</v>
          </cell>
        </row>
        <row r="84">
          <cell r="B84" t="str">
            <v>E3</v>
          </cell>
          <cell r="C84">
            <v>79</v>
          </cell>
          <cell r="D84" t="str">
            <v>E3</v>
          </cell>
        </row>
        <row r="85">
          <cell r="B85" t="str">
            <v>F3</v>
          </cell>
          <cell r="C85">
            <v>80</v>
          </cell>
          <cell r="D85" t="str">
            <v>F3</v>
          </cell>
          <cell r="F85">
            <v>0</v>
          </cell>
          <cell r="H85">
            <v>0</v>
          </cell>
        </row>
        <row r="86">
          <cell r="B86" t="str">
            <v>G3</v>
          </cell>
          <cell r="C86">
            <v>81</v>
          </cell>
          <cell r="D86" t="str">
            <v>G3</v>
          </cell>
          <cell r="F86">
            <v>0</v>
          </cell>
          <cell r="H86">
            <v>0</v>
          </cell>
        </row>
        <row r="87">
          <cell r="B87" t="str">
            <v>H3</v>
          </cell>
          <cell r="C87">
            <v>82</v>
          </cell>
          <cell r="D87" t="str">
            <v>H3</v>
          </cell>
          <cell r="F87">
            <v>0</v>
          </cell>
          <cell r="H87">
            <v>0</v>
          </cell>
        </row>
        <row r="88">
          <cell r="B88" t="str">
            <v>A4</v>
          </cell>
          <cell r="C88">
            <v>83</v>
          </cell>
          <cell r="D88" t="str">
            <v>A4</v>
          </cell>
        </row>
        <row r="89">
          <cell r="B89" t="str">
            <v>B4</v>
          </cell>
          <cell r="C89">
            <v>84</v>
          </cell>
          <cell r="D89" t="str">
            <v>B4</v>
          </cell>
        </row>
        <row r="90">
          <cell r="B90" t="str">
            <v>C4</v>
          </cell>
          <cell r="C90">
            <v>85</v>
          </cell>
          <cell r="D90" t="str">
            <v>C4</v>
          </cell>
        </row>
        <row r="91">
          <cell r="B91" t="str">
            <v>D4</v>
          </cell>
          <cell r="C91">
            <v>86</v>
          </cell>
          <cell r="D91" t="str">
            <v>D4</v>
          </cell>
        </row>
        <row r="92">
          <cell r="B92" t="str">
            <v>F4</v>
          </cell>
          <cell r="C92">
            <v>87</v>
          </cell>
          <cell r="D92" t="str">
            <v>F4</v>
          </cell>
        </row>
        <row r="93">
          <cell r="B93" t="str">
            <v>G4</v>
          </cell>
          <cell r="C93">
            <v>88</v>
          </cell>
          <cell r="D93" t="str">
            <v>G4</v>
          </cell>
        </row>
        <row r="94">
          <cell r="B94" t="str">
            <v>H4</v>
          </cell>
          <cell r="C94">
            <v>89</v>
          </cell>
          <cell r="D94" t="str">
            <v>H4</v>
          </cell>
        </row>
        <row r="95">
          <cell r="B95" t="str">
            <v>E4</v>
          </cell>
          <cell r="C95">
            <v>90</v>
          </cell>
          <cell r="D95" t="str">
            <v>E4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tabSelected="1" zoomScale="90" zoomScaleNormal="90" zoomScalePageLayoutView="0" workbookViewId="0" topLeftCell="A1">
      <selection activeCell="A1" sqref="A1:B1"/>
    </sheetView>
  </sheetViews>
  <sheetFormatPr defaultColWidth="8.75390625" defaultRowHeight="16.5"/>
  <cols>
    <col min="1" max="1" width="10.875" style="64" customWidth="1"/>
    <col min="2" max="2" width="109.375" style="8" customWidth="1"/>
    <col min="3" max="16384" width="8.75390625" style="8" customWidth="1"/>
  </cols>
  <sheetData>
    <row r="1" spans="1:2" ht="33" customHeight="1">
      <c r="A1" s="770" t="s">
        <v>583</v>
      </c>
      <c r="B1" s="770"/>
    </row>
    <row r="2" spans="1:2" ht="27" customHeight="1">
      <c r="A2" s="770" t="s">
        <v>584</v>
      </c>
      <c r="B2" s="770"/>
    </row>
    <row r="4" spans="1:2" ht="17.25" customHeight="1">
      <c r="A4" s="178" t="s">
        <v>585</v>
      </c>
      <c r="B4" s="179" t="s">
        <v>586</v>
      </c>
    </row>
    <row r="5" spans="1:2" ht="17.25" customHeight="1">
      <c r="A5" s="178"/>
      <c r="B5" s="179" t="s">
        <v>587</v>
      </c>
    </row>
    <row r="6" spans="1:2" ht="17.25" customHeight="1">
      <c r="A6" s="178" t="s">
        <v>588</v>
      </c>
      <c r="B6" s="179" t="s">
        <v>589</v>
      </c>
    </row>
    <row r="7" spans="1:2" ht="17.25" customHeight="1">
      <c r="A7" s="178" t="s">
        <v>590</v>
      </c>
      <c r="B7" s="180" t="s">
        <v>591</v>
      </c>
    </row>
    <row r="8" spans="1:2" ht="17.25" customHeight="1">
      <c r="A8" s="181"/>
      <c r="B8" s="179" t="s">
        <v>592</v>
      </c>
    </row>
    <row r="9" spans="1:2" ht="17.25" customHeight="1">
      <c r="A9" s="181"/>
      <c r="B9" s="179" t="s">
        <v>593</v>
      </c>
    </row>
    <row r="10" spans="1:2" ht="17.25" customHeight="1">
      <c r="A10" s="181"/>
      <c r="B10" s="179" t="s">
        <v>594</v>
      </c>
    </row>
    <row r="11" spans="1:2" ht="17.25" customHeight="1">
      <c r="A11" s="181"/>
      <c r="B11" s="182" t="s">
        <v>595</v>
      </c>
    </row>
    <row r="12" spans="1:2" ht="17.25" customHeight="1">
      <c r="A12" s="181"/>
      <c r="B12" s="182" t="s">
        <v>596</v>
      </c>
    </row>
    <row r="13" spans="1:2" s="182" customFormat="1" ht="17.25" customHeight="1">
      <c r="A13" s="181"/>
      <c r="B13" s="182" t="s">
        <v>597</v>
      </c>
    </row>
    <row r="14" spans="1:2" ht="15.75">
      <c r="A14" s="181"/>
      <c r="B14" s="183" t="s">
        <v>598</v>
      </c>
    </row>
    <row r="15" spans="1:2" ht="17.25" customHeight="1">
      <c r="A15" s="181"/>
      <c r="B15" s="183" t="s">
        <v>599</v>
      </c>
    </row>
    <row r="16" ht="15.75">
      <c r="A16" s="178"/>
    </row>
    <row r="18" ht="26.25" hidden="1">
      <c r="B18" s="184" t="s">
        <v>0</v>
      </c>
    </row>
    <row r="19" spans="1:2" ht="15.75" hidden="1">
      <c r="A19" s="64" t="s">
        <v>1</v>
      </c>
      <c r="B19" s="8" t="s">
        <v>2</v>
      </c>
    </row>
    <row r="20" ht="15.75" hidden="1">
      <c r="B20" s="8" t="s">
        <v>3</v>
      </c>
    </row>
    <row r="21" spans="1:2" ht="15.75" hidden="1">
      <c r="A21" s="64" t="s">
        <v>4</v>
      </c>
      <c r="B21" s="8" t="s">
        <v>5</v>
      </c>
    </row>
    <row r="22" spans="1:2" ht="15.75" hidden="1">
      <c r="A22" s="64" t="s">
        <v>6</v>
      </c>
      <c r="B22" s="8" t="s">
        <v>7</v>
      </c>
    </row>
    <row r="23" ht="15.75" hidden="1">
      <c r="B23" s="8" t="s">
        <v>8</v>
      </c>
    </row>
    <row r="24" ht="15.75" hidden="1">
      <c r="B24" s="8" t="s">
        <v>9</v>
      </c>
    </row>
    <row r="25" ht="15.75" hidden="1">
      <c r="B25" s="185" t="s">
        <v>10</v>
      </c>
    </row>
    <row r="26" ht="15.75" hidden="1">
      <c r="B26" s="8" t="s">
        <v>11</v>
      </c>
    </row>
    <row r="27" ht="15.75" hidden="1">
      <c r="B27" s="8" t="s">
        <v>12</v>
      </c>
    </row>
    <row r="28" ht="15.75" hidden="1">
      <c r="B28" s="8" t="s">
        <v>13</v>
      </c>
    </row>
    <row r="29" ht="15.75" hidden="1">
      <c r="B29" s="8" t="s">
        <v>14</v>
      </c>
    </row>
    <row r="30" ht="15.75" hidden="1">
      <c r="B30" s="186" t="s">
        <v>15</v>
      </c>
    </row>
    <row r="31" ht="15.75" hidden="1">
      <c r="B31" s="8" t="s">
        <v>16</v>
      </c>
    </row>
    <row r="32" ht="15.75" hidden="1">
      <c r="B32" s="8" t="s">
        <v>17</v>
      </c>
    </row>
    <row r="33" ht="15.75" hidden="1">
      <c r="B33" s="8" t="s">
        <v>18</v>
      </c>
    </row>
    <row r="34" ht="15.75" hidden="1">
      <c r="B34" s="187" t="s">
        <v>19</v>
      </c>
    </row>
    <row r="35" ht="15.75" hidden="1">
      <c r="B35" s="185" t="s">
        <v>20</v>
      </c>
    </row>
    <row r="36" ht="15.75" hidden="1">
      <c r="B36" s="8" t="s">
        <v>21</v>
      </c>
    </row>
    <row r="37" ht="26.25">
      <c r="B37" s="184" t="s">
        <v>0</v>
      </c>
    </row>
    <row r="38" ht="15.75">
      <c r="B38" s="8" t="s">
        <v>2</v>
      </c>
    </row>
    <row r="39" ht="15.75">
      <c r="B39" s="8" t="s">
        <v>3</v>
      </c>
    </row>
    <row r="40" ht="15.75">
      <c r="B40" s="8" t="s">
        <v>22</v>
      </c>
    </row>
    <row r="41" ht="15.75">
      <c r="B41" s="8" t="s">
        <v>1227</v>
      </c>
    </row>
    <row r="42" ht="15.75">
      <c r="B42" s="8" t="s">
        <v>8</v>
      </c>
    </row>
    <row r="43" ht="15.75">
      <c r="B43" s="8" t="s">
        <v>279</v>
      </c>
    </row>
    <row r="44" ht="15.75">
      <c r="B44" s="8" t="s">
        <v>280</v>
      </c>
    </row>
    <row r="45" ht="15.75">
      <c r="B45" s="8" t="s">
        <v>11</v>
      </c>
    </row>
    <row r="46" ht="15.75">
      <c r="B46" s="8" t="s">
        <v>23</v>
      </c>
    </row>
    <row r="47" ht="15.75">
      <c r="B47" s="8" t="s">
        <v>24</v>
      </c>
    </row>
    <row r="48" ht="15.75">
      <c r="B48" s="8" t="s">
        <v>25</v>
      </c>
    </row>
    <row r="49" ht="31.5">
      <c r="B49" s="186" t="s">
        <v>26</v>
      </c>
    </row>
    <row r="50" ht="15.75">
      <c r="B50" s="8" t="s">
        <v>27</v>
      </c>
    </row>
    <row r="51" ht="15.75">
      <c r="B51" s="187" t="s">
        <v>28</v>
      </c>
    </row>
    <row r="52" ht="15.75">
      <c r="B52" s="8" t="s">
        <v>29</v>
      </c>
    </row>
  </sheetData>
  <sheetProtection selectLockedCells="1" selectUnlockedCells="1"/>
  <mergeCells count="2">
    <mergeCell ref="A1:B1"/>
    <mergeCell ref="A2:B2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9.00390625" style="443" customWidth="1"/>
    <col min="2" max="2" width="10.625" style="443" customWidth="1"/>
    <col min="3" max="4" width="10.625" style="444" customWidth="1"/>
    <col min="5" max="7" width="10.625" style="443" customWidth="1"/>
    <col min="8" max="8" width="25.625" style="443" customWidth="1"/>
    <col min="9" max="9" width="3.125" style="443" customWidth="1"/>
    <col min="10" max="10" width="25.625" style="443" customWidth="1"/>
    <col min="11" max="14" width="10.625" style="444" customWidth="1"/>
    <col min="15" max="15" width="20.625" style="443" customWidth="1"/>
    <col min="16" max="16" width="10.625" style="443" customWidth="1"/>
    <col min="17" max="17" width="3.125" style="446" customWidth="1"/>
    <col min="18" max="18" width="9.00390625" style="443" customWidth="1"/>
    <col min="19" max="19" width="17.00390625" style="443" customWidth="1"/>
    <col min="20" max="16384" width="9.00390625" style="443" customWidth="1"/>
  </cols>
  <sheetData>
    <row r="1" spans="2:8" ht="23.25">
      <c r="B1" s="440" t="s">
        <v>247</v>
      </c>
      <c r="C1" s="441"/>
      <c r="D1" s="441"/>
      <c r="E1" s="442"/>
      <c r="G1" s="444"/>
      <c r="H1" s="445"/>
    </row>
    <row r="2" spans="2:8" ht="24">
      <c r="B2" s="445" t="s">
        <v>1205</v>
      </c>
      <c r="C2" s="441"/>
      <c r="D2" s="441"/>
      <c r="E2" s="442"/>
      <c r="G2" s="444"/>
      <c r="H2" s="445"/>
    </row>
    <row r="3" spans="2:14" ht="15.75" customHeight="1">
      <c r="B3" s="447"/>
      <c r="D3" s="448"/>
      <c r="E3" s="449"/>
      <c r="F3" s="449"/>
      <c r="G3" s="450"/>
      <c r="H3" s="775" t="s">
        <v>694</v>
      </c>
      <c r="I3" s="775"/>
      <c r="J3" s="775"/>
      <c r="K3" s="451" t="s">
        <v>695</v>
      </c>
      <c r="L3" s="444" t="s">
        <v>696</v>
      </c>
      <c r="M3" s="444" t="s">
        <v>696</v>
      </c>
      <c r="N3" s="444" t="s">
        <v>695</v>
      </c>
    </row>
    <row r="4" spans="2:14" ht="15.75" customHeight="1">
      <c r="B4" s="452" t="s">
        <v>163</v>
      </c>
      <c r="C4" s="452" t="s">
        <v>164</v>
      </c>
      <c r="D4" s="453" t="s">
        <v>165</v>
      </c>
      <c r="E4" s="452"/>
      <c r="F4" s="452" t="s">
        <v>166</v>
      </c>
      <c r="G4" s="452"/>
      <c r="H4" s="454" t="s">
        <v>167</v>
      </c>
      <c r="I4" s="455"/>
      <c r="J4" s="454" t="s">
        <v>168</v>
      </c>
      <c r="K4" s="452"/>
      <c r="L4" s="452"/>
      <c r="M4" s="452"/>
      <c r="N4" s="452"/>
    </row>
    <row r="5" spans="2:22" ht="15.75" customHeight="1" thickBot="1">
      <c r="B5" s="452" t="s">
        <v>697</v>
      </c>
      <c r="C5" s="456" t="s">
        <v>698</v>
      </c>
      <c r="D5" s="457" t="s">
        <v>163</v>
      </c>
      <c r="E5" s="456"/>
      <c r="F5" s="456" t="s">
        <v>699</v>
      </c>
      <c r="G5" s="456"/>
      <c r="H5" s="458" t="s">
        <v>32</v>
      </c>
      <c r="I5" s="459"/>
      <c r="J5" s="458" t="s">
        <v>32</v>
      </c>
      <c r="K5" s="452"/>
      <c r="L5" s="452"/>
      <c r="M5" s="452"/>
      <c r="N5" s="452"/>
      <c r="Q5" s="446" t="s">
        <v>142</v>
      </c>
      <c r="R5" s="446" t="s">
        <v>171</v>
      </c>
      <c r="S5" s="442" t="s">
        <v>31</v>
      </c>
      <c r="T5" s="442" t="s">
        <v>172</v>
      </c>
      <c r="U5" s="442" t="s">
        <v>173</v>
      </c>
      <c r="V5" s="442" t="s">
        <v>37</v>
      </c>
    </row>
    <row r="6" spans="2:22" ht="24" customHeight="1" thickBot="1" thickTop="1">
      <c r="B6" s="460">
        <v>1</v>
      </c>
      <c r="C6" s="461" t="s">
        <v>142</v>
      </c>
      <c r="D6" s="462">
        <v>1</v>
      </c>
      <c r="E6" s="463" t="s">
        <v>38</v>
      </c>
      <c r="F6" s="464" t="s">
        <v>174</v>
      </c>
      <c r="G6" s="465" t="s">
        <v>57</v>
      </c>
      <c r="H6" s="466" t="str">
        <f>VLOOKUP(E6,WD!$C$6:$K$59,3,FALSE)</f>
        <v>MTR</v>
      </c>
      <c r="I6" s="466" t="s">
        <v>174</v>
      </c>
      <c r="J6" s="466" t="str">
        <f>VLOOKUP(G6,WD!$C$6:$K$59,3,FALSE)</f>
        <v>躨跜踞伏</v>
      </c>
      <c r="K6" s="452">
        <v>2</v>
      </c>
      <c r="L6" s="452">
        <f>21+21</f>
        <v>42</v>
      </c>
      <c r="M6" s="452">
        <f>7+6</f>
        <v>13</v>
      </c>
      <c r="N6" s="452">
        <v>0</v>
      </c>
      <c r="O6" s="443" t="s">
        <v>1042</v>
      </c>
      <c r="R6" s="455">
        <v>1</v>
      </c>
      <c r="S6" s="470" t="s">
        <v>362</v>
      </c>
      <c r="T6" s="470">
        <v>3</v>
      </c>
      <c r="U6" s="470">
        <v>0</v>
      </c>
      <c r="V6" s="470">
        <f>T6*3+U6*0</f>
        <v>9</v>
      </c>
    </row>
    <row r="7" spans="2:22" ht="24" customHeight="1" thickBot="1" thickTop="1">
      <c r="B7" s="467">
        <v>2</v>
      </c>
      <c r="C7" s="461" t="s">
        <v>142</v>
      </c>
      <c r="D7" s="462">
        <v>2</v>
      </c>
      <c r="E7" s="468" t="s">
        <v>47</v>
      </c>
      <c r="F7" s="464" t="s">
        <v>174</v>
      </c>
      <c r="G7" s="469" t="s">
        <v>50</v>
      </c>
      <c r="H7" s="466" t="str">
        <f>VLOOKUP(E7,WD!$C$6:$K$59,3,FALSE)</f>
        <v>LM</v>
      </c>
      <c r="I7" s="466" t="s">
        <v>174</v>
      </c>
      <c r="J7" s="466" t="str">
        <f>VLOOKUP(G7,WD!$C$6:$K$59,3,FALSE)</f>
        <v>Cupcake</v>
      </c>
      <c r="K7" s="452">
        <v>2</v>
      </c>
      <c r="L7" s="452">
        <f>21+21</f>
        <v>42</v>
      </c>
      <c r="M7" s="452">
        <f>11+15</f>
        <v>26</v>
      </c>
      <c r="N7" s="452">
        <v>0</v>
      </c>
      <c r="O7" s="443" t="s">
        <v>1043</v>
      </c>
      <c r="R7" s="455">
        <v>2</v>
      </c>
      <c r="S7" s="470" t="s">
        <v>361</v>
      </c>
      <c r="T7" s="470">
        <v>2</v>
      </c>
      <c r="U7" s="470">
        <v>1</v>
      </c>
      <c r="V7" s="470">
        <f>T7*3+U7*0</f>
        <v>6</v>
      </c>
    </row>
    <row r="8" spans="2:22" ht="24" customHeight="1" thickBot="1" thickTop="1">
      <c r="B8" s="460">
        <v>3</v>
      </c>
      <c r="C8" s="461" t="s">
        <v>142</v>
      </c>
      <c r="D8" s="462">
        <v>3</v>
      </c>
      <c r="E8" s="468" t="s">
        <v>38</v>
      </c>
      <c r="F8" s="464" t="s">
        <v>174</v>
      </c>
      <c r="G8" s="469" t="s">
        <v>50</v>
      </c>
      <c r="H8" s="466" t="str">
        <f>VLOOKUP(E8,WD!$C$6:$K$59,3,FALSE)</f>
        <v>MTR</v>
      </c>
      <c r="I8" s="466" t="s">
        <v>174</v>
      </c>
      <c r="J8" s="466" t="str">
        <f>VLOOKUP(G8,WD!$C$6:$K$59,3,FALSE)</f>
        <v>Cupcake</v>
      </c>
      <c r="K8" s="452">
        <v>2</v>
      </c>
      <c r="L8" s="452">
        <f>21+21</f>
        <v>42</v>
      </c>
      <c r="M8" s="452">
        <f>10+12</f>
        <v>22</v>
      </c>
      <c r="N8" s="452">
        <v>0</v>
      </c>
      <c r="O8" s="443" t="s">
        <v>1047</v>
      </c>
      <c r="R8" s="455">
        <v>3</v>
      </c>
      <c r="S8" s="470" t="s">
        <v>1206</v>
      </c>
      <c r="T8" s="470">
        <v>1</v>
      </c>
      <c r="U8" s="470">
        <v>2</v>
      </c>
      <c r="V8" s="470">
        <f>T8*3+U8*0</f>
        <v>3</v>
      </c>
    </row>
    <row r="9" spans="2:22" ht="24" customHeight="1" thickBot="1" thickTop="1">
      <c r="B9" s="467">
        <v>4</v>
      </c>
      <c r="C9" s="461" t="s">
        <v>142</v>
      </c>
      <c r="D9" s="462">
        <v>4</v>
      </c>
      <c r="E9" s="468" t="s">
        <v>47</v>
      </c>
      <c r="F9" s="464" t="s">
        <v>174</v>
      </c>
      <c r="G9" s="469" t="s">
        <v>57</v>
      </c>
      <c r="H9" s="466" t="str">
        <f>VLOOKUP(E9,WD!$C$6:$K$59,3,FALSE)</f>
        <v>LM</v>
      </c>
      <c r="I9" s="466" t="s">
        <v>174</v>
      </c>
      <c r="J9" s="466" t="str">
        <f>VLOOKUP(G9,WD!$C$6:$K$59,3,FALSE)</f>
        <v>躨跜踞伏</v>
      </c>
      <c r="K9" s="452">
        <v>2</v>
      </c>
      <c r="L9" s="452">
        <f>21+21</f>
        <v>42</v>
      </c>
      <c r="M9" s="452">
        <f>9+17</f>
        <v>26</v>
      </c>
      <c r="N9" s="452">
        <v>0</v>
      </c>
      <c r="O9" s="443" t="s">
        <v>1048</v>
      </c>
      <c r="R9" s="455">
        <v>4</v>
      </c>
      <c r="S9" s="470" t="s">
        <v>355</v>
      </c>
      <c r="T9" s="470">
        <v>0</v>
      </c>
      <c r="U9" s="470">
        <v>3</v>
      </c>
      <c r="V9" s="470">
        <f>T9*3+U9*0</f>
        <v>0</v>
      </c>
    </row>
    <row r="10" spans="2:15" ht="24" customHeight="1" thickBot="1" thickTop="1">
      <c r="B10" s="460">
        <v>5</v>
      </c>
      <c r="C10" s="461" t="s">
        <v>142</v>
      </c>
      <c r="D10" s="462">
        <v>5</v>
      </c>
      <c r="E10" s="468" t="s">
        <v>50</v>
      </c>
      <c r="F10" s="464" t="s">
        <v>174</v>
      </c>
      <c r="G10" s="469" t="s">
        <v>57</v>
      </c>
      <c r="H10" s="466" t="str">
        <f>VLOOKUP(E10,WD!$C$6:$K$59,3,FALSE)</f>
        <v>Cupcake</v>
      </c>
      <c r="I10" s="466" t="s">
        <v>174</v>
      </c>
      <c r="J10" s="466" t="str">
        <f>VLOOKUP(G10,WD!$C$6:$K$59,3,FALSE)</f>
        <v>躨跜踞伏</v>
      </c>
      <c r="K10" s="452">
        <v>0</v>
      </c>
      <c r="L10" s="452">
        <f>17+14</f>
        <v>31</v>
      </c>
      <c r="M10" s="452">
        <f>21+21</f>
        <v>42</v>
      </c>
      <c r="N10" s="452">
        <v>2</v>
      </c>
      <c r="O10" s="443" t="s">
        <v>1068</v>
      </c>
    </row>
    <row r="11" spans="2:16" ht="24" customHeight="1" thickBot="1" thickTop="1">
      <c r="B11" s="467">
        <v>6</v>
      </c>
      <c r="C11" s="471" t="s">
        <v>142</v>
      </c>
      <c r="D11" s="472">
        <v>6</v>
      </c>
      <c r="E11" s="473" t="s">
        <v>38</v>
      </c>
      <c r="F11" s="474" t="s">
        <v>174</v>
      </c>
      <c r="G11" s="475" t="s">
        <v>47</v>
      </c>
      <c r="H11" s="466" t="str">
        <f>VLOOKUP(E11,WD!$C$6:$K$59,3,FALSE)</f>
        <v>MTR</v>
      </c>
      <c r="I11" s="466" t="s">
        <v>174</v>
      </c>
      <c r="J11" s="466" t="str">
        <f>VLOOKUP(G11,WD!$C$6:$K$59,3,FALSE)</f>
        <v>LM</v>
      </c>
      <c r="K11" s="452">
        <v>1</v>
      </c>
      <c r="L11" s="452">
        <f>21+15+10</f>
        <v>46</v>
      </c>
      <c r="M11" s="452">
        <f>10+21+15</f>
        <v>46</v>
      </c>
      <c r="N11" s="452">
        <v>2</v>
      </c>
      <c r="O11" s="476" t="s">
        <v>1067</v>
      </c>
      <c r="P11" s="476"/>
    </row>
    <row r="12" spans="2:22" ht="24" customHeight="1" thickBot="1" thickTop="1">
      <c r="B12" s="460">
        <v>7</v>
      </c>
      <c r="C12" s="461" t="s">
        <v>143</v>
      </c>
      <c r="D12" s="477">
        <v>1</v>
      </c>
      <c r="E12" s="478" t="s">
        <v>41</v>
      </c>
      <c r="F12" s="479" t="s">
        <v>174</v>
      </c>
      <c r="G12" s="480" t="s">
        <v>54</v>
      </c>
      <c r="H12" s="466" t="str">
        <f>VLOOKUP(E12,WD!$C$6:$K$59,3,FALSE)</f>
        <v>ALPS - Tsunami sportswear</v>
      </c>
      <c r="I12" s="466" t="s">
        <v>174</v>
      </c>
      <c r="J12" s="466" t="str">
        <f>VLOOKUP(G12,WD!$C$6:$K$59,3,FALSE)</f>
        <v>ALPS - Red Ice</v>
      </c>
      <c r="K12" s="452">
        <v>2</v>
      </c>
      <c r="L12" s="452">
        <f>21+21</f>
        <v>42</v>
      </c>
      <c r="M12" s="452">
        <f>13+18</f>
        <v>31</v>
      </c>
      <c r="N12" s="452">
        <v>0</v>
      </c>
      <c r="O12" s="476" t="s">
        <v>1045</v>
      </c>
      <c r="P12" s="476"/>
      <c r="Q12" s="483" t="s">
        <v>143</v>
      </c>
      <c r="R12" s="446" t="s">
        <v>171</v>
      </c>
      <c r="S12" s="442" t="s">
        <v>31</v>
      </c>
      <c r="T12" s="442" t="s">
        <v>172</v>
      </c>
      <c r="U12" s="442" t="s">
        <v>173</v>
      </c>
      <c r="V12" s="442" t="s">
        <v>37</v>
      </c>
    </row>
    <row r="13" spans="2:22" ht="24" customHeight="1" thickBot="1" thickTop="1">
      <c r="B13" s="467">
        <v>8</v>
      </c>
      <c r="C13" s="481" t="s">
        <v>143</v>
      </c>
      <c r="D13" s="482">
        <v>2</v>
      </c>
      <c r="E13" s="468" t="s">
        <v>44</v>
      </c>
      <c r="F13" s="464" t="s">
        <v>174</v>
      </c>
      <c r="G13" s="469" t="s">
        <v>53</v>
      </c>
      <c r="H13" s="466" t="str">
        <f>VLOOKUP(E13,WD!$C$6:$K$59,3,FALSE)</f>
        <v>Infinity - LAAAAM</v>
      </c>
      <c r="I13" s="466" t="s">
        <v>174</v>
      </c>
      <c r="J13" s="466" t="str">
        <f>VLOOKUP(G13,WD!$C$6:$K$59,3,FALSE)</f>
        <v>YS923</v>
      </c>
      <c r="K13" s="452">
        <v>2</v>
      </c>
      <c r="L13" s="452">
        <f>21+21</f>
        <v>42</v>
      </c>
      <c r="M13" s="452">
        <f>11+13</f>
        <v>24</v>
      </c>
      <c r="N13" s="452">
        <v>0</v>
      </c>
      <c r="O13" s="476" t="s">
        <v>1046</v>
      </c>
      <c r="P13" s="476"/>
      <c r="Q13" s="483"/>
      <c r="R13" s="455">
        <v>1</v>
      </c>
      <c r="S13" s="470" t="s">
        <v>343</v>
      </c>
      <c r="T13" s="470">
        <v>3</v>
      </c>
      <c r="U13" s="470">
        <v>0</v>
      </c>
      <c r="V13" s="470">
        <f>T13*3+U13*0</f>
        <v>9</v>
      </c>
    </row>
    <row r="14" spans="2:22" ht="24" customHeight="1" thickBot="1" thickTop="1">
      <c r="B14" s="460">
        <v>9</v>
      </c>
      <c r="C14" s="481" t="s">
        <v>143</v>
      </c>
      <c r="D14" s="482">
        <v>3</v>
      </c>
      <c r="E14" s="468" t="s">
        <v>41</v>
      </c>
      <c r="F14" s="464" t="s">
        <v>174</v>
      </c>
      <c r="G14" s="469" t="s">
        <v>53</v>
      </c>
      <c r="H14" s="466" t="str">
        <f>VLOOKUP(E14,WD!$C$6:$K$59,3,FALSE)</f>
        <v>ALPS - Tsunami sportswear</v>
      </c>
      <c r="I14" s="466" t="s">
        <v>174</v>
      </c>
      <c r="J14" s="466" t="str">
        <f>VLOOKUP(G14,WD!$C$6:$K$59,3,FALSE)</f>
        <v>YS923</v>
      </c>
      <c r="K14" s="452">
        <v>2</v>
      </c>
      <c r="L14" s="452">
        <f>21+21</f>
        <v>42</v>
      </c>
      <c r="M14" s="452">
        <v>0</v>
      </c>
      <c r="N14" s="452">
        <v>0</v>
      </c>
      <c r="O14" s="476" t="s">
        <v>1050</v>
      </c>
      <c r="P14" s="476"/>
      <c r="Q14" s="483"/>
      <c r="R14" s="455">
        <v>2</v>
      </c>
      <c r="S14" s="470" t="s">
        <v>357</v>
      </c>
      <c r="T14" s="470">
        <v>2</v>
      </c>
      <c r="U14" s="470">
        <v>1</v>
      </c>
      <c r="V14" s="470">
        <f>T14*3+U14*0</f>
        <v>6</v>
      </c>
    </row>
    <row r="15" spans="2:22" ht="24" customHeight="1" thickBot="1" thickTop="1">
      <c r="B15" s="467">
        <v>10</v>
      </c>
      <c r="C15" s="481" t="s">
        <v>143</v>
      </c>
      <c r="D15" s="482">
        <v>4</v>
      </c>
      <c r="E15" s="468" t="s">
        <v>44</v>
      </c>
      <c r="F15" s="464" t="s">
        <v>174</v>
      </c>
      <c r="G15" s="469" t="s">
        <v>54</v>
      </c>
      <c r="H15" s="466" t="str">
        <f>VLOOKUP(E15,WD!$C$6:$K$59,3,FALSE)</f>
        <v>Infinity - LAAAAM</v>
      </c>
      <c r="I15" s="466" t="s">
        <v>174</v>
      </c>
      <c r="J15" s="466" t="str">
        <f>VLOOKUP(G15,WD!$C$6:$K$59,3,FALSE)</f>
        <v>ALPS - Red Ice</v>
      </c>
      <c r="K15" s="452">
        <v>2</v>
      </c>
      <c r="L15" s="452">
        <f>13+21+15</f>
        <v>49</v>
      </c>
      <c r="M15" s="452">
        <f>21+13+5</f>
        <v>39</v>
      </c>
      <c r="N15" s="452">
        <v>1</v>
      </c>
      <c r="O15" s="476" t="s">
        <v>1049</v>
      </c>
      <c r="P15" s="476"/>
      <c r="Q15" s="483"/>
      <c r="R15" s="455">
        <v>3</v>
      </c>
      <c r="S15" s="470" t="s">
        <v>365</v>
      </c>
      <c r="T15" s="470">
        <v>1</v>
      </c>
      <c r="U15" s="470">
        <v>2</v>
      </c>
      <c r="V15" s="470">
        <f>T15*3+U15*0</f>
        <v>3</v>
      </c>
    </row>
    <row r="16" spans="2:22" ht="24" customHeight="1" thickBot="1" thickTop="1">
      <c r="B16" s="460">
        <v>11</v>
      </c>
      <c r="C16" s="481" t="s">
        <v>143</v>
      </c>
      <c r="D16" s="482">
        <v>5</v>
      </c>
      <c r="E16" s="468" t="s">
        <v>53</v>
      </c>
      <c r="F16" s="464" t="s">
        <v>174</v>
      </c>
      <c r="G16" s="469" t="s">
        <v>54</v>
      </c>
      <c r="H16" s="466" t="str">
        <f>VLOOKUP(E16,WD!$C$6:$K$59,3,FALSE)</f>
        <v>YS923</v>
      </c>
      <c r="I16" s="466" t="s">
        <v>174</v>
      </c>
      <c r="J16" s="466" t="str">
        <f>VLOOKUP(G16,WD!$C$6:$K$59,3,FALSE)</f>
        <v>ALPS - Red Ice</v>
      </c>
      <c r="K16" s="452">
        <v>0</v>
      </c>
      <c r="L16" s="452">
        <f>18+13</f>
        <v>31</v>
      </c>
      <c r="M16" s="452">
        <f>21+21</f>
        <v>42</v>
      </c>
      <c r="N16" s="452">
        <v>2</v>
      </c>
      <c r="O16" s="476" t="s">
        <v>1070</v>
      </c>
      <c r="P16" s="476"/>
      <c r="Q16" s="483"/>
      <c r="R16" s="455">
        <v>4</v>
      </c>
      <c r="S16" s="470" t="s">
        <v>366</v>
      </c>
      <c r="T16" s="470">
        <v>0</v>
      </c>
      <c r="U16" s="470">
        <v>3</v>
      </c>
      <c r="V16" s="470">
        <f>T16*3+U16*0</f>
        <v>0</v>
      </c>
    </row>
    <row r="17" spans="2:16" ht="24" customHeight="1" thickTop="1">
      <c r="B17" s="467">
        <v>12</v>
      </c>
      <c r="C17" s="471" t="s">
        <v>143</v>
      </c>
      <c r="D17" s="472">
        <v>6</v>
      </c>
      <c r="E17" s="473" t="s">
        <v>41</v>
      </c>
      <c r="F17" s="474" t="s">
        <v>174</v>
      </c>
      <c r="G17" s="475" t="s">
        <v>44</v>
      </c>
      <c r="H17" s="484" t="str">
        <f>VLOOKUP(E17,WD!$C$6:$K$59,3,FALSE)</f>
        <v>ALPS - Tsunami sportswear</v>
      </c>
      <c r="I17" s="484" t="s">
        <v>174</v>
      </c>
      <c r="J17" s="484" t="str">
        <f>VLOOKUP(G17,WD!$C$6:$K$59,3,FALSE)</f>
        <v>Infinity - LAAAAM</v>
      </c>
      <c r="K17" s="485">
        <v>2</v>
      </c>
      <c r="L17" s="485">
        <f>21+21</f>
        <v>42</v>
      </c>
      <c r="M17" s="485">
        <f>14+16</f>
        <v>30</v>
      </c>
      <c r="N17" s="485">
        <v>0</v>
      </c>
      <c r="O17" s="476" t="s">
        <v>1069</v>
      </c>
      <c r="P17" s="476"/>
    </row>
    <row r="18" spans="2:16" ht="16.5" hidden="1" thickBot="1">
      <c r="B18" s="460"/>
      <c r="C18" s="486"/>
      <c r="D18" s="462"/>
      <c r="E18" s="478"/>
      <c r="F18" s="479"/>
      <c r="G18" s="480"/>
      <c r="H18" s="487"/>
      <c r="I18" s="487"/>
      <c r="J18" s="487"/>
      <c r="K18" s="452"/>
      <c r="L18" s="452"/>
      <c r="M18" s="452"/>
      <c r="N18" s="452"/>
      <c r="O18" s="476"/>
      <c r="P18" s="476"/>
    </row>
    <row r="19" spans="2:18" ht="17.25" hidden="1" thickBot="1" thickTop="1">
      <c r="B19" s="467"/>
      <c r="C19" s="481"/>
      <c r="D19" s="462"/>
      <c r="E19" s="468"/>
      <c r="F19" s="464"/>
      <c r="G19" s="469"/>
      <c r="H19" s="466"/>
      <c r="I19" s="466"/>
      <c r="J19" s="466"/>
      <c r="K19" s="452"/>
      <c r="L19" s="452"/>
      <c r="M19" s="452"/>
      <c r="N19" s="452"/>
      <c r="O19" s="476"/>
      <c r="P19" s="476"/>
      <c r="Q19" s="483"/>
      <c r="R19" s="476"/>
    </row>
    <row r="20" spans="2:18" ht="17.25" hidden="1" thickBot="1" thickTop="1">
      <c r="B20" s="460"/>
      <c r="C20" s="481"/>
      <c r="D20" s="462"/>
      <c r="E20" s="468"/>
      <c r="F20" s="464"/>
      <c r="G20" s="469"/>
      <c r="H20" s="466"/>
      <c r="I20" s="466"/>
      <c r="J20" s="466"/>
      <c r="K20" s="452"/>
      <c r="L20" s="452"/>
      <c r="M20" s="452"/>
      <c r="N20" s="452"/>
      <c r="O20" s="476"/>
      <c r="P20" s="476"/>
      <c r="Q20" s="483"/>
      <c r="R20" s="476"/>
    </row>
    <row r="21" spans="2:18" ht="17.25" hidden="1" thickBot="1" thickTop="1">
      <c r="B21" s="467"/>
      <c r="C21" s="481"/>
      <c r="D21" s="462"/>
      <c r="E21" s="468"/>
      <c r="F21" s="464"/>
      <c r="G21" s="469"/>
      <c r="H21" s="466"/>
      <c r="I21" s="466"/>
      <c r="J21" s="466"/>
      <c r="K21" s="452"/>
      <c r="L21" s="452"/>
      <c r="M21" s="452"/>
      <c r="N21" s="452"/>
      <c r="O21" s="476"/>
      <c r="P21" s="476"/>
      <c r="Q21" s="483"/>
      <c r="R21" s="476"/>
    </row>
    <row r="22" spans="2:18" ht="17.25" hidden="1" thickBot="1" thickTop="1">
      <c r="B22" s="460"/>
      <c r="C22" s="481"/>
      <c r="D22" s="462"/>
      <c r="E22" s="468"/>
      <c r="F22" s="464"/>
      <c r="G22" s="469"/>
      <c r="H22" s="466"/>
      <c r="I22" s="466"/>
      <c r="J22" s="466"/>
      <c r="K22" s="452"/>
      <c r="L22" s="452"/>
      <c r="M22" s="452"/>
      <c r="N22" s="452"/>
      <c r="O22" s="476"/>
      <c r="P22" s="476"/>
      <c r="Q22" s="483"/>
      <c r="R22" s="476"/>
    </row>
    <row r="23" spans="2:18" ht="17.25" hidden="1" thickBot="1" thickTop="1">
      <c r="B23" s="467"/>
      <c r="C23" s="471"/>
      <c r="D23" s="472"/>
      <c r="E23" s="473"/>
      <c r="F23" s="474"/>
      <c r="G23" s="475"/>
      <c r="H23" s="466"/>
      <c r="I23" s="466"/>
      <c r="J23" s="466"/>
      <c r="K23" s="452"/>
      <c r="L23" s="452"/>
      <c r="M23" s="452"/>
      <c r="N23" s="452"/>
      <c r="O23" s="476"/>
      <c r="P23" s="476"/>
      <c r="Q23" s="483"/>
      <c r="R23" s="476"/>
    </row>
    <row r="24" spans="2:18" ht="17.25" hidden="1" thickBot="1" thickTop="1">
      <c r="B24" s="460"/>
      <c r="C24" s="461"/>
      <c r="D24" s="462"/>
      <c r="E24" s="478"/>
      <c r="F24" s="464"/>
      <c r="G24" s="480"/>
      <c r="H24" s="466"/>
      <c r="I24" s="466"/>
      <c r="J24" s="466"/>
      <c r="K24" s="452"/>
      <c r="L24" s="452"/>
      <c r="M24" s="452"/>
      <c r="N24" s="452"/>
      <c r="O24" s="476"/>
      <c r="P24" s="476"/>
      <c r="Q24" s="483"/>
      <c r="R24" s="476"/>
    </row>
    <row r="25" spans="2:18" ht="17.25" hidden="1" thickBot="1" thickTop="1">
      <c r="B25" s="467"/>
      <c r="C25" s="461"/>
      <c r="D25" s="462"/>
      <c r="E25" s="468"/>
      <c r="F25" s="464"/>
      <c r="G25" s="469"/>
      <c r="H25" s="466"/>
      <c r="I25" s="466"/>
      <c r="J25" s="466"/>
      <c r="K25" s="452"/>
      <c r="L25" s="452"/>
      <c r="M25" s="452"/>
      <c r="N25" s="452"/>
      <c r="O25" s="476"/>
      <c r="P25" s="476"/>
      <c r="Q25" s="483"/>
      <c r="R25" s="476"/>
    </row>
    <row r="26" spans="2:18" ht="17.25" hidden="1" thickBot="1" thickTop="1">
      <c r="B26" s="460"/>
      <c r="C26" s="461"/>
      <c r="D26" s="462"/>
      <c r="E26" s="468"/>
      <c r="F26" s="464"/>
      <c r="G26" s="469"/>
      <c r="H26" s="466"/>
      <c r="I26" s="466"/>
      <c r="J26" s="466"/>
      <c r="K26" s="452"/>
      <c r="L26" s="452"/>
      <c r="M26" s="452"/>
      <c r="N26" s="452"/>
      <c r="O26" s="476"/>
      <c r="P26" s="476"/>
      <c r="Q26" s="483"/>
      <c r="R26" s="476"/>
    </row>
    <row r="27" spans="2:18" ht="17.25" hidden="1" thickBot="1" thickTop="1">
      <c r="B27" s="467"/>
      <c r="C27" s="461"/>
      <c r="D27" s="462"/>
      <c r="E27" s="468"/>
      <c r="F27" s="464"/>
      <c r="G27" s="469"/>
      <c r="H27" s="466"/>
      <c r="I27" s="466"/>
      <c r="J27" s="466"/>
      <c r="K27" s="452"/>
      <c r="L27" s="452"/>
      <c r="M27" s="452"/>
      <c r="N27" s="452"/>
      <c r="O27" s="476"/>
      <c r="P27" s="476"/>
      <c r="Q27" s="483"/>
      <c r="R27" s="476"/>
    </row>
    <row r="28" spans="2:18" ht="17.25" hidden="1" thickBot="1" thickTop="1">
      <c r="B28" s="460"/>
      <c r="C28" s="461"/>
      <c r="D28" s="462"/>
      <c r="E28" s="468"/>
      <c r="F28" s="464"/>
      <c r="G28" s="469"/>
      <c r="H28" s="466"/>
      <c r="I28" s="466"/>
      <c r="J28" s="466"/>
      <c r="K28" s="452"/>
      <c r="L28" s="452"/>
      <c r="M28" s="452"/>
      <c r="N28" s="452"/>
      <c r="O28" s="476"/>
      <c r="P28" s="476"/>
      <c r="Q28" s="483"/>
      <c r="R28" s="476"/>
    </row>
    <row r="29" spans="2:18" ht="17.25" hidden="1" thickBot="1" thickTop="1">
      <c r="B29" s="467"/>
      <c r="C29" s="461"/>
      <c r="D29" s="472"/>
      <c r="E29" s="473"/>
      <c r="F29" s="474"/>
      <c r="G29" s="475"/>
      <c r="H29" s="466"/>
      <c r="I29" s="466"/>
      <c r="J29" s="466"/>
      <c r="K29" s="452"/>
      <c r="L29" s="452"/>
      <c r="M29" s="452"/>
      <c r="N29" s="452"/>
      <c r="O29" s="476"/>
      <c r="P29" s="476"/>
      <c r="Q29" s="483"/>
      <c r="R29" s="476"/>
    </row>
    <row r="30" spans="2:18" ht="17.25" hidden="1" thickBot="1" thickTop="1">
      <c r="B30" s="460"/>
      <c r="C30" s="488"/>
      <c r="D30" s="462"/>
      <c r="E30" s="489"/>
      <c r="F30" s="464"/>
      <c r="G30" s="490"/>
      <c r="H30" s="466"/>
      <c r="I30" s="466"/>
      <c r="J30" s="466"/>
      <c r="K30" s="452"/>
      <c r="L30" s="452"/>
      <c r="M30" s="452"/>
      <c r="N30" s="452"/>
      <c r="O30" s="476"/>
      <c r="P30" s="476"/>
      <c r="Q30" s="483"/>
      <c r="R30" s="476"/>
    </row>
    <row r="31" spans="2:18" ht="17.25" hidden="1" thickBot="1" thickTop="1">
      <c r="B31" s="467"/>
      <c r="C31" s="481"/>
      <c r="D31" s="462"/>
      <c r="E31" s="489"/>
      <c r="F31" s="464"/>
      <c r="G31" s="490"/>
      <c r="H31" s="466"/>
      <c r="I31" s="466"/>
      <c r="J31" s="466"/>
      <c r="K31" s="452"/>
      <c r="L31" s="452"/>
      <c r="M31" s="452"/>
      <c r="N31" s="452"/>
      <c r="O31" s="476"/>
      <c r="P31" s="476"/>
      <c r="Q31" s="483"/>
      <c r="R31" s="476"/>
    </row>
    <row r="32" spans="2:18" ht="17.25" hidden="1" thickBot="1" thickTop="1">
      <c r="B32" s="460"/>
      <c r="C32" s="481"/>
      <c r="D32" s="462"/>
      <c r="E32" s="489"/>
      <c r="F32" s="464"/>
      <c r="G32" s="490"/>
      <c r="H32" s="466"/>
      <c r="I32" s="466"/>
      <c r="J32" s="466"/>
      <c r="K32" s="452"/>
      <c r="L32" s="452"/>
      <c r="M32" s="452"/>
      <c r="N32" s="452"/>
      <c r="O32" s="476"/>
      <c r="P32" s="476"/>
      <c r="Q32" s="483"/>
      <c r="R32" s="476"/>
    </row>
    <row r="33" spans="2:18" ht="17.25" hidden="1" thickBot="1" thickTop="1">
      <c r="B33" s="467"/>
      <c r="C33" s="481"/>
      <c r="D33" s="462"/>
      <c r="E33" s="489"/>
      <c r="F33" s="464"/>
      <c r="G33" s="490"/>
      <c r="H33" s="466"/>
      <c r="I33" s="484"/>
      <c r="J33" s="466"/>
      <c r="K33" s="452"/>
      <c r="L33" s="452"/>
      <c r="M33" s="452"/>
      <c r="N33" s="452"/>
      <c r="O33" s="476"/>
      <c r="P33" s="476"/>
      <c r="Q33" s="483"/>
      <c r="R33" s="476"/>
    </row>
    <row r="34" spans="2:18" ht="17.25" hidden="1" thickBot="1" thickTop="1">
      <c r="B34" s="460"/>
      <c r="C34" s="481"/>
      <c r="D34" s="462"/>
      <c r="E34" s="489"/>
      <c r="F34" s="464"/>
      <c r="G34" s="490"/>
      <c r="H34" s="466"/>
      <c r="I34" s="487"/>
      <c r="J34" s="466"/>
      <c r="K34" s="452"/>
      <c r="L34" s="452"/>
      <c r="M34" s="452"/>
      <c r="N34" s="452"/>
      <c r="O34" s="476"/>
      <c r="P34" s="476"/>
      <c r="Q34" s="483"/>
      <c r="R34" s="476"/>
    </row>
    <row r="35" spans="2:18" ht="17.25" hidden="1" thickBot="1" thickTop="1">
      <c r="B35" s="467"/>
      <c r="C35" s="481"/>
      <c r="D35" s="472"/>
      <c r="E35" s="491"/>
      <c r="F35" s="474"/>
      <c r="G35" s="492"/>
      <c r="H35" s="466"/>
      <c r="I35" s="466"/>
      <c r="J35" s="466"/>
      <c r="K35" s="452"/>
      <c r="L35" s="452"/>
      <c r="M35" s="452"/>
      <c r="N35" s="452"/>
      <c r="O35" s="476"/>
      <c r="P35" s="476"/>
      <c r="Q35" s="483"/>
      <c r="R35" s="476"/>
    </row>
    <row r="36" spans="2:18" ht="17.25" hidden="1" thickBot="1" thickTop="1">
      <c r="B36" s="460"/>
      <c r="C36" s="488"/>
      <c r="D36" s="462"/>
      <c r="E36" s="493"/>
      <c r="F36" s="479"/>
      <c r="G36" s="494"/>
      <c r="H36" s="466"/>
      <c r="I36" s="466"/>
      <c r="J36" s="466"/>
      <c r="K36" s="452"/>
      <c r="L36" s="452"/>
      <c r="M36" s="452"/>
      <c r="N36" s="452"/>
      <c r="O36" s="476"/>
      <c r="P36" s="476"/>
      <c r="Q36" s="483"/>
      <c r="R36" s="476"/>
    </row>
    <row r="37" spans="2:18" ht="17.25" hidden="1" thickBot="1" thickTop="1">
      <c r="B37" s="467"/>
      <c r="C37" s="481"/>
      <c r="D37" s="462"/>
      <c r="E37" s="489"/>
      <c r="F37" s="464"/>
      <c r="G37" s="490"/>
      <c r="H37" s="466"/>
      <c r="I37" s="466"/>
      <c r="J37" s="466"/>
      <c r="K37" s="452"/>
      <c r="L37" s="452"/>
      <c r="M37" s="452"/>
      <c r="N37" s="452"/>
      <c r="O37" s="476"/>
      <c r="P37" s="476"/>
      <c r="Q37" s="483"/>
      <c r="R37" s="476"/>
    </row>
    <row r="38" spans="2:18" ht="17.25" hidden="1" thickBot="1" thickTop="1">
      <c r="B38" s="460"/>
      <c r="C38" s="481"/>
      <c r="D38" s="462"/>
      <c r="E38" s="489"/>
      <c r="F38" s="464"/>
      <c r="G38" s="490"/>
      <c r="H38" s="466"/>
      <c r="I38" s="466"/>
      <c r="J38" s="466"/>
      <c r="K38" s="452"/>
      <c r="L38" s="452"/>
      <c r="M38" s="452"/>
      <c r="N38" s="452"/>
      <c r="O38" s="476"/>
      <c r="P38" s="476"/>
      <c r="Q38" s="483"/>
      <c r="R38" s="476"/>
    </row>
    <row r="39" spans="2:18" ht="17.25" hidden="1" thickBot="1" thickTop="1">
      <c r="B39" s="467"/>
      <c r="C39" s="481"/>
      <c r="D39" s="462"/>
      <c r="E39" s="489"/>
      <c r="F39" s="464"/>
      <c r="G39" s="490"/>
      <c r="H39" s="466"/>
      <c r="I39" s="466"/>
      <c r="J39" s="466"/>
      <c r="K39" s="452"/>
      <c r="L39" s="452"/>
      <c r="M39" s="452"/>
      <c r="N39" s="452"/>
      <c r="O39" s="476"/>
      <c r="P39" s="476"/>
      <c r="Q39" s="483"/>
      <c r="R39" s="476"/>
    </row>
    <row r="40" spans="2:18" ht="17.25" hidden="1" thickBot="1" thickTop="1">
      <c r="B40" s="460"/>
      <c r="C40" s="481"/>
      <c r="D40" s="462"/>
      <c r="E40" s="489"/>
      <c r="F40" s="464"/>
      <c r="G40" s="490"/>
      <c r="H40" s="466"/>
      <c r="I40" s="466"/>
      <c r="J40" s="466"/>
      <c r="K40" s="452"/>
      <c r="L40" s="452"/>
      <c r="M40" s="452"/>
      <c r="N40" s="452"/>
      <c r="O40" s="476"/>
      <c r="P40" s="476"/>
      <c r="Q40" s="483"/>
      <c r="R40" s="476"/>
    </row>
    <row r="41" spans="2:18" ht="17.25" hidden="1" thickBot="1" thickTop="1">
      <c r="B41" s="467"/>
      <c r="C41" s="471"/>
      <c r="D41" s="472"/>
      <c r="E41" s="491"/>
      <c r="F41" s="474"/>
      <c r="G41" s="492"/>
      <c r="H41" s="466"/>
      <c r="I41" s="466"/>
      <c r="J41" s="466"/>
      <c r="K41" s="452"/>
      <c r="L41" s="452"/>
      <c r="M41" s="452"/>
      <c r="N41" s="452"/>
      <c r="O41" s="476"/>
      <c r="P41" s="476"/>
      <c r="Q41" s="483"/>
      <c r="R41" s="476"/>
    </row>
    <row r="42" spans="2:18" ht="17.25" hidden="1" thickBot="1" thickTop="1">
      <c r="B42" s="460"/>
      <c r="C42" s="461"/>
      <c r="D42" s="462"/>
      <c r="E42" s="493"/>
      <c r="F42" s="479"/>
      <c r="G42" s="494"/>
      <c r="H42" s="466"/>
      <c r="I42" s="466"/>
      <c r="J42" s="466"/>
      <c r="K42" s="452"/>
      <c r="L42" s="452"/>
      <c r="M42" s="452"/>
      <c r="N42" s="452"/>
      <c r="O42" s="476"/>
      <c r="P42" s="476"/>
      <c r="Q42" s="483"/>
      <c r="R42" s="476"/>
    </row>
    <row r="43" spans="2:18" ht="17.25" hidden="1" thickBot="1" thickTop="1">
      <c r="B43" s="467"/>
      <c r="C43" s="461"/>
      <c r="D43" s="462"/>
      <c r="E43" s="489"/>
      <c r="F43" s="464"/>
      <c r="G43" s="490"/>
      <c r="H43" s="466"/>
      <c r="I43" s="466"/>
      <c r="J43" s="466"/>
      <c r="K43" s="452"/>
      <c r="L43" s="452"/>
      <c r="M43" s="452"/>
      <c r="N43" s="452"/>
      <c r="O43" s="476"/>
      <c r="P43" s="476"/>
      <c r="Q43" s="483"/>
      <c r="R43" s="476"/>
    </row>
    <row r="44" spans="2:18" ht="17.25" hidden="1" thickBot="1" thickTop="1">
      <c r="B44" s="460"/>
      <c r="C44" s="461"/>
      <c r="D44" s="462"/>
      <c r="E44" s="489"/>
      <c r="F44" s="464"/>
      <c r="G44" s="490"/>
      <c r="H44" s="466"/>
      <c r="I44" s="466"/>
      <c r="J44" s="466"/>
      <c r="K44" s="452"/>
      <c r="L44" s="452"/>
      <c r="M44" s="452"/>
      <c r="N44" s="452"/>
      <c r="O44" s="476"/>
      <c r="P44" s="476"/>
      <c r="Q44" s="483"/>
      <c r="R44" s="476"/>
    </row>
    <row r="45" spans="2:18" ht="17.25" hidden="1" thickBot="1" thickTop="1">
      <c r="B45" s="467"/>
      <c r="C45" s="461"/>
      <c r="D45" s="462"/>
      <c r="E45" s="489"/>
      <c r="F45" s="464"/>
      <c r="G45" s="490"/>
      <c r="H45" s="466"/>
      <c r="I45" s="466"/>
      <c r="J45" s="466"/>
      <c r="K45" s="452"/>
      <c r="L45" s="452"/>
      <c r="M45" s="452"/>
      <c r="N45" s="452"/>
      <c r="O45" s="476"/>
      <c r="P45" s="476"/>
      <c r="Q45" s="483"/>
      <c r="R45" s="476"/>
    </row>
    <row r="46" spans="2:18" ht="17.25" hidden="1" thickBot="1" thickTop="1">
      <c r="B46" s="460"/>
      <c r="C46" s="461"/>
      <c r="D46" s="462"/>
      <c r="E46" s="489"/>
      <c r="F46" s="464"/>
      <c r="G46" s="490"/>
      <c r="H46" s="466"/>
      <c r="I46" s="466"/>
      <c r="J46" s="466"/>
      <c r="K46" s="452"/>
      <c r="L46" s="452"/>
      <c r="M46" s="452"/>
      <c r="N46" s="452"/>
      <c r="O46" s="476"/>
      <c r="P46" s="476"/>
      <c r="Q46" s="483"/>
      <c r="R46" s="476"/>
    </row>
    <row r="47" spans="2:18" ht="17.25" hidden="1" thickBot="1" thickTop="1">
      <c r="B47" s="467"/>
      <c r="C47" s="471"/>
      <c r="D47" s="472"/>
      <c r="E47" s="491"/>
      <c r="F47" s="474"/>
      <c r="G47" s="492"/>
      <c r="H47" s="466"/>
      <c r="I47" s="466"/>
      <c r="J47" s="466"/>
      <c r="K47" s="452"/>
      <c r="L47" s="452"/>
      <c r="M47" s="452"/>
      <c r="N47" s="452"/>
      <c r="O47" s="476"/>
      <c r="P47" s="476"/>
      <c r="Q47" s="483"/>
      <c r="R47" s="476"/>
    </row>
    <row r="48" spans="2:18" ht="17.25" hidden="1" thickBot="1" thickTop="1">
      <c r="B48" s="460"/>
      <c r="C48" s="461"/>
      <c r="D48" s="462"/>
      <c r="E48" s="489"/>
      <c r="F48" s="464"/>
      <c r="G48" s="490"/>
      <c r="H48" s="466"/>
      <c r="I48" s="466"/>
      <c r="J48" s="466"/>
      <c r="K48" s="452"/>
      <c r="L48" s="452"/>
      <c r="M48" s="452"/>
      <c r="N48" s="452"/>
      <c r="O48" s="476"/>
      <c r="P48" s="476"/>
      <c r="Q48" s="483"/>
      <c r="R48" s="476"/>
    </row>
    <row r="49" spans="2:18" ht="17.25" hidden="1" thickBot="1" thickTop="1">
      <c r="B49" s="467"/>
      <c r="C49" s="461"/>
      <c r="D49" s="462"/>
      <c r="E49" s="489"/>
      <c r="F49" s="464"/>
      <c r="G49" s="490"/>
      <c r="H49" s="466"/>
      <c r="I49" s="466"/>
      <c r="J49" s="466"/>
      <c r="K49" s="452"/>
      <c r="L49" s="452"/>
      <c r="M49" s="452"/>
      <c r="N49" s="452"/>
      <c r="O49" s="476"/>
      <c r="P49" s="476"/>
      <c r="Q49" s="483"/>
      <c r="R49" s="476"/>
    </row>
    <row r="50" spans="2:18" ht="17.25" hidden="1" thickBot="1" thickTop="1">
      <c r="B50" s="460"/>
      <c r="C50" s="461"/>
      <c r="D50" s="462"/>
      <c r="E50" s="489"/>
      <c r="F50" s="464"/>
      <c r="G50" s="490"/>
      <c r="H50" s="466"/>
      <c r="I50" s="466"/>
      <c r="J50" s="466"/>
      <c r="K50" s="452"/>
      <c r="L50" s="452"/>
      <c r="M50" s="452"/>
      <c r="N50" s="452"/>
      <c r="O50" s="476"/>
      <c r="P50" s="476"/>
      <c r="Q50" s="483"/>
      <c r="R50" s="476"/>
    </row>
    <row r="51" spans="2:18" ht="17.25" hidden="1" thickBot="1" thickTop="1">
      <c r="B51" s="467"/>
      <c r="C51" s="461"/>
      <c r="D51" s="462"/>
      <c r="E51" s="489"/>
      <c r="F51" s="464"/>
      <c r="G51" s="490"/>
      <c r="H51" s="466"/>
      <c r="I51" s="466"/>
      <c r="J51" s="466"/>
      <c r="K51" s="452"/>
      <c r="L51" s="452"/>
      <c r="M51" s="452"/>
      <c r="N51" s="452"/>
      <c r="O51" s="476"/>
      <c r="P51" s="476"/>
      <c r="Q51" s="483"/>
      <c r="R51" s="476"/>
    </row>
    <row r="52" spans="2:18" ht="17.25" hidden="1" thickBot="1" thickTop="1">
      <c r="B52" s="460"/>
      <c r="C52" s="461"/>
      <c r="D52" s="462"/>
      <c r="E52" s="489"/>
      <c r="F52" s="464"/>
      <c r="G52" s="490"/>
      <c r="H52" s="466"/>
      <c r="I52" s="466"/>
      <c r="J52" s="466"/>
      <c r="K52" s="452"/>
      <c r="L52" s="452"/>
      <c r="M52" s="452"/>
      <c r="N52" s="452"/>
      <c r="O52" s="476"/>
      <c r="P52" s="476"/>
      <c r="Q52" s="483"/>
      <c r="R52" s="476"/>
    </row>
    <row r="53" spans="2:18" ht="16.5" hidden="1" thickTop="1">
      <c r="B53" s="467"/>
      <c r="C53" s="495"/>
      <c r="D53" s="472"/>
      <c r="E53" s="491"/>
      <c r="F53" s="474"/>
      <c r="G53" s="492"/>
      <c r="H53" s="496"/>
      <c r="I53" s="496"/>
      <c r="J53" s="496"/>
      <c r="K53" s="452"/>
      <c r="L53" s="452"/>
      <c r="M53" s="452"/>
      <c r="N53" s="452"/>
      <c r="O53" s="476"/>
      <c r="P53" s="476"/>
      <c r="Q53" s="483"/>
      <c r="R53" s="476"/>
    </row>
    <row r="54" spans="8:12" ht="15.75">
      <c r="H54" s="476"/>
      <c r="I54" s="476"/>
      <c r="J54" s="476"/>
      <c r="L54" s="444" t="s">
        <v>248</v>
      </c>
    </row>
  </sheetData>
  <sheetProtection selectLockedCells="1" selectUnlockedCells="1"/>
  <mergeCells count="1">
    <mergeCell ref="H3:J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29"/>
  <sheetViews>
    <sheetView zoomScale="70" zoomScaleNormal="70" zoomScalePageLayoutView="0" workbookViewId="0" topLeftCell="A46">
      <selection activeCell="J80" sqref="J80"/>
    </sheetView>
  </sheetViews>
  <sheetFormatPr defaultColWidth="9.00390625" defaultRowHeight="16.5"/>
  <cols>
    <col min="1" max="1" width="8.625" style="600" customWidth="1"/>
    <col min="2" max="2" width="22.50390625" style="600" customWidth="1"/>
    <col min="3" max="3" width="25.75390625" style="600" bestFit="1" customWidth="1"/>
    <col min="4" max="4" width="15.625" style="616" customWidth="1"/>
    <col min="5" max="11" width="15.625" style="600" customWidth="1"/>
    <col min="12" max="16384" width="9.00390625" style="600" customWidth="1"/>
  </cols>
  <sheetData>
    <row r="1" spans="2:4" ht="15.75" customHeight="1">
      <c r="B1" s="379" t="s">
        <v>857</v>
      </c>
      <c r="C1" s="599"/>
      <c r="D1" s="722"/>
    </row>
    <row r="2" spans="2:4" ht="15.75" customHeight="1">
      <c r="B2" s="379"/>
      <c r="C2" s="599"/>
      <c r="D2" s="722"/>
    </row>
    <row r="3" spans="2:4" ht="15.75" customHeight="1">
      <c r="B3" s="379" t="s">
        <v>850</v>
      </c>
      <c r="C3" s="599"/>
      <c r="D3" s="722"/>
    </row>
    <row r="4" spans="2:4" ht="15.75" customHeight="1">
      <c r="B4" s="379" t="s">
        <v>1253</v>
      </c>
      <c r="C4" s="599"/>
      <c r="D4" s="722"/>
    </row>
    <row r="5" spans="2:8" ht="15.75" customHeight="1">
      <c r="B5" s="174" t="s">
        <v>851</v>
      </c>
      <c r="C5" s="188"/>
      <c r="D5" s="342"/>
      <c r="E5" s="145"/>
      <c r="F5" s="145"/>
      <c r="G5" s="145"/>
      <c r="H5" s="145"/>
    </row>
    <row r="6" spans="2:8" ht="15.75" customHeight="1">
      <c r="B6" s="174" t="s">
        <v>847</v>
      </c>
      <c r="C6" s="342"/>
      <c r="D6" s="145"/>
      <c r="E6" s="145"/>
      <c r="F6" s="145"/>
      <c r="G6" s="145"/>
      <c r="H6" s="145"/>
    </row>
    <row r="7" spans="3:10" ht="15.75" customHeight="1">
      <c r="C7" s="189" t="s">
        <v>142</v>
      </c>
      <c r="D7" s="189" t="s">
        <v>143</v>
      </c>
      <c r="E7" s="189" t="s">
        <v>175</v>
      </c>
      <c r="F7" s="189" t="s">
        <v>180</v>
      </c>
      <c r="G7" s="189" t="s">
        <v>185</v>
      </c>
      <c r="H7" s="189" t="s">
        <v>187</v>
      </c>
      <c r="I7" s="189" t="s">
        <v>189</v>
      </c>
      <c r="J7" s="189" t="s">
        <v>191</v>
      </c>
    </row>
    <row r="8" spans="3:10" ht="15.75" customHeight="1">
      <c r="C8" s="190" t="s">
        <v>152</v>
      </c>
      <c r="D8" s="190" t="s">
        <v>153</v>
      </c>
      <c r="E8" s="190" t="s">
        <v>154</v>
      </c>
      <c r="F8" s="190" t="s">
        <v>193</v>
      </c>
      <c r="G8" s="190" t="s">
        <v>194</v>
      </c>
      <c r="H8" s="190" t="s">
        <v>195</v>
      </c>
      <c r="I8" s="190" t="s">
        <v>196</v>
      </c>
      <c r="J8" s="190" t="s">
        <v>197</v>
      </c>
    </row>
    <row r="9" spans="3:10" ht="15.75" customHeight="1">
      <c r="C9" s="190" t="s">
        <v>198</v>
      </c>
      <c r="D9" s="190" t="s">
        <v>199</v>
      </c>
      <c r="E9" s="190" t="s">
        <v>200</v>
      </c>
      <c r="F9" s="190" t="s">
        <v>201</v>
      </c>
      <c r="G9" s="190" t="s">
        <v>202</v>
      </c>
      <c r="H9" s="190" t="s">
        <v>203</v>
      </c>
      <c r="I9" s="190" t="s">
        <v>204</v>
      </c>
      <c r="J9" s="190" t="s">
        <v>205</v>
      </c>
    </row>
    <row r="10" spans="3:10" ht="15.75" customHeight="1" thickBot="1">
      <c r="C10" s="191" t="s">
        <v>206</v>
      </c>
      <c r="D10" s="191" t="s">
        <v>207</v>
      </c>
      <c r="E10" s="191" t="s">
        <v>208</v>
      </c>
      <c r="F10" s="191" t="s">
        <v>209</v>
      </c>
      <c r="G10" s="191" t="s">
        <v>210</v>
      </c>
      <c r="H10" s="191" t="s">
        <v>211</v>
      </c>
      <c r="I10" s="191" t="s">
        <v>212</v>
      </c>
      <c r="J10" s="191" t="s">
        <v>213</v>
      </c>
    </row>
    <row r="11" spans="3:10" ht="15.75" customHeight="1">
      <c r="C11" s="343" t="s">
        <v>141</v>
      </c>
      <c r="D11" s="344" t="s">
        <v>138</v>
      </c>
      <c r="E11" s="345" t="s">
        <v>135</v>
      </c>
      <c r="F11" s="346" t="s">
        <v>88</v>
      </c>
      <c r="G11" s="346" t="s">
        <v>87</v>
      </c>
      <c r="H11" s="347" t="s">
        <v>128</v>
      </c>
      <c r="I11" s="347" t="s">
        <v>126</v>
      </c>
      <c r="J11" s="348" t="s">
        <v>86</v>
      </c>
    </row>
    <row r="12" spans="3:10" ht="15.75" customHeight="1" thickBot="1">
      <c r="C12" s="349" t="s">
        <v>89</v>
      </c>
      <c r="D12" s="350" t="s">
        <v>139</v>
      </c>
      <c r="E12" s="351" t="s">
        <v>136</v>
      </c>
      <c r="F12" s="352" t="s">
        <v>133</v>
      </c>
      <c r="G12" s="352" t="s">
        <v>131</v>
      </c>
      <c r="H12" s="352" t="s">
        <v>129</v>
      </c>
      <c r="I12" s="352" t="s">
        <v>122</v>
      </c>
      <c r="J12" s="353" t="s">
        <v>118</v>
      </c>
    </row>
    <row r="13" ht="15.75" customHeight="1">
      <c r="B13" s="379"/>
    </row>
    <row r="14" ht="15.75" customHeight="1">
      <c r="B14" s="379"/>
    </row>
    <row r="15" spans="2:10" ht="15.75" customHeight="1">
      <c r="B15" s="174" t="s">
        <v>820</v>
      </c>
      <c r="D15" s="354"/>
      <c r="E15" s="174"/>
      <c r="F15" s="174"/>
      <c r="G15" s="174"/>
      <c r="H15" s="379"/>
      <c r="I15" s="379"/>
      <c r="J15" s="379"/>
    </row>
    <row r="16" spans="2:10" ht="15.75" customHeight="1">
      <c r="B16" s="174" t="s">
        <v>701</v>
      </c>
      <c r="C16" s="174"/>
      <c r="D16" s="354"/>
      <c r="E16" s="174"/>
      <c r="F16" s="174"/>
      <c r="G16" s="174"/>
      <c r="H16" s="379"/>
      <c r="I16" s="379"/>
      <c r="J16" s="379"/>
    </row>
    <row r="17" spans="2:10" ht="15.75" customHeight="1">
      <c r="B17" s="174" t="s">
        <v>702</v>
      </c>
      <c r="D17" s="354"/>
      <c r="E17" s="174"/>
      <c r="F17" s="174"/>
      <c r="G17" s="174"/>
      <c r="H17" s="379"/>
      <c r="I17" s="379"/>
      <c r="J17" s="379"/>
    </row>
    <row r="18" spans="2:3" ht="15.75" customHeight="1">
      <c r="B18" s="379"/>
      <c r="C18" s="174"/>
    </row>
    <row r="19" spans="2:4" ht="15.75" customHeight="1">
      <c r="B19" s="379" t="s">
        <v>1254</v>
      </c>
      <c r="D19" s="614"/>
    </row>
    <row r="20" spans="3:4" ht="15.75" customHeight="1">
      <c r="C20" s="248"/>
      <c r="D20" s="614"/>
    </row>
    <row r="21" spans="2:19" ht="18" customHeight="1">
      <c r="B21" s="192" t="str">
        <f>'女乙賽程'!S6</f>
        <v>葵青-啫喱冰冰</v>
      </c>
      <c r="C21" s="193" t="s">
        <v>58</v>
      </c>
      <c r="D21" s="723"/>
      <c r="E21" s="724"/>
      <c r="F21" s="724"/>
      <c r="G21" s="724"/>
      <c r="H21" s="724"/>
      <c r="I21" s="724"/>
      <c r="J21" s="724"/>
      <c r="K21" s="724"/>
      <c r="L21" s="1"/>
      <c r="M21" s="616"/>
      <c r="N21" s="614"/>
      <c r="O21" s="616"/>
      <c r="P21" s="616"/>
      <c r="Q21" s="616"/>
      <c r="R21" s="616"/>
      <c r="S21" s="616"/>
    </row>
    <row r="22" spans="2:19" ht="18" customHeight="1">
      <c r="B22" s="203"/>
      <c r="C22" s="194" t="s">
        <v>249</v>
      </c>
      <c r="D22" s="195"/>
      <c r="E22" s="724"/>
      <c r="F22" s="724"/>
      <c r="G22" s="724"/>
      <c r="H22" s="724"/>
      <c r="I22" s="724"/>
      <c r="J22" s="724"/>
      <c r="K22" s="724"/>
      <c r="L22" s="355"/>
      <c r="M22" s="616"/>
      <c r="N22" s="614"/>
      <c r="O22" s="616"/>
      <c r="P22" s="616"/>
      <c r="Q22" s="616"/>
      <c r="R22" s="616"/>
      <c r="S22" s="616"/>
    </row>
    <row r="23" spans="2:19" ht="18" customHeight="1">
      <c r="B23" s="196"/>
      <c r="C23" s="725" t="s">
        <v>1246</v>
      </c>
      <c r="D23" s="720" t="str">
        <f>B24</f>
        <v>DB Rainbow</v>
      </c>
      <c r="E23" s="726"/>
      <c r="F23" s="727"/>
      <c r="G23" s="727"/>
      <c r="H23" s="727"/>
      <c r="I23" s="727"/>
      <c r="J23" s="724"/>
      <c r="K23" s="724"/>
      <c r="M23" s="356"/>
      <c r="N23" s="357"/>
      <c r="O23" s="616"/>
      <c r="P23" s="616"/>
      <c r="Q23" s="616"/>
      <c r="R23" s="616"/>
      <c r="S23" s="616"/>
    </row>
    <row r="24" spans="2:19" ht="18" customHeight="1">
      <c r="B24" s="198" t="str">
        <f>B73</f>
        <v>DB Rainbow</v>
      </c>
      <c r="C24" s="199" t="s">
        <v>1183</v>
      </c>
      <c r="D24" s="200"/>
      <c r="E24" s="728"/>
      <c r="F24" s="9"/>
      <c r="G24" s="727"/>
      <c r="H24" s="727"/>
      <c r="I24" s="727"/>
      <c r="J24" s="724"/>
      <c r="K24" s="724"/>
      <c r="L24" s="355"/>
      <c r="M24" s="358"/>
      <c r="N24" s="614"/>
      <c r="O24" s="729"/>
      <c r="P24" s="730"/>
      <c r="Q24" s="730"/>
      <c r="R24" s="730"/>
      <c r="S24" s="730"/>
    </row>
    <row r="25" spans="2:19" ht="18" customHeight="1">
      <c r="B25" s="201"/>
      <c r="C25" s="202"/>
      <c r="D25" s="194" t="s">
        <v>250</v>
      </c>
      <c r="E25" s="731"/>
      <c r="F25" s="9"/>
      <c r="G25" s="727"/>
      <c r="H25" s="727"/>
      <c r="I25" s="727"/>
      <c r="J25" s="724"/>
      <c r="K25" s="724"/>
      <c r="M25" s="616"/>
      <c r="N25" s="359"/>
      <c r="O25" s="729"/>
      <c r="P25" s="45"/>
      <c r="Q25" s="730"/>
      <c r="R25" s="730"/>
      <c r="S25" s="730"/>
    </row>
    <row r="26" spans="2:19" ht="18" customHeight="1">
      <c r="B26" s="203"/>
      <c r="C26" s="195"/>
      <c r="D26" s="197" t="s">
        <v>1261</v>
      </c>
      <c r="E26" s="618"/>
      <c r="F26" s="198" t="str">
        <f>D28</f>
        <v>詩兒</v>
      </c>
      <c r="G26" s="727"/>
      <c r="H26" s="727"/>
      <c r="I26" s="727"/>
      <c r="J26" s="724"/>
      <c r="K26" s="724"/>
      <c r="L26" s="220"/>
      <c r="M26" s="616"/>
      <c r="N26" s="356"/>
      <c r="O26" s="360"/>
      <c r="P26" s="732"/>
      <c r="Q26" s="730"/>
      <c r="R26" s="730"/>
      <c r="S26" s="730"/>
    </row>
    <row r="27" spans="2:19" ht="18" customHeight="1">
      <c r="B27" s="198" t="str">
        <f>B76</f>
        <v>砌積木</v>
      </c>
      <c r="C27" s="204" t="s">
        <v>1182</v>
      </c>
      <c r="D27" s="733"/>
      <c r="E27" s="205"/>
      <c r="F27" s="734"/>
      <c r="G27" s="619"/>
      <c r="H27" s="727"/>
      <c r="I27" s="727"/>
      <c r="J27" s="724"/>
      <c r="K27" s="724"/>
      <c r="M27" s="616"/>
      <c r="N27" s="361"/>
      <c r="O27" s="362"/>
      <c r="P27" s="732"/>
      <c r="Q27" s="730"/>
      <c r="R27" s="730"/>
      <c r="S27" s="730"/>
    </row>
    <row r="28" spans="2:19" ht="18" customHeight="1">
      <c r="B28" s="203"/>
      <c r="C28" s="194" t="s">
        <v>251</v>
      </c>
      <c r="D28" s="198" t="str">
        <f>B30</f>
        <v>詩兒</v>
      </c>
      <c r="E28" s="207"/>
      <c r="F28" s="734"/>
      <c r="G28" s="619"/>
      <c r="H28" s="727"/>
      <c r="I28" s="727"/>
      <c r="J28" s="724"/>
      <c r="K28" s="724"/>
      <c r="L28" s="220"/>
      <c r="M28" s="356"/>
      <c r="N28" s="45"/>
      <c r="O28" s="363"/>
      <c r="P28" s="732"/>
      <c r="Q28" s="730"/>
      <c r="R28" s="730"/>
      <c r="S28" s="730"/>
    </row>
    <row r="29" spans="2:19" ht="18" customHeight="1">
      <c r="B29" s="203"/>
      <c r="C29" s="644" t="s">
        <v>1245</v>
      </c>
      <c r="D29" s="208"/>
      <c r="E29" s="205"/>
      <c r="F29" s="734"/>
      <c r="G29" s="619"/>
      <c r="H29" s="727"/>
      <c r="I29" s="727"/>
      <c r="J29" s="724"/>
      <c r="K29" s="724"/>
      <c r="L29" s="220"/>
      <c r="M29" s="358"/>
      <c r="N29" s="359"/>
      <c r="O29" s="362"/>
      <c r="P29" s="732"/>
      <c r="Q29" s="730"/>
      <c r="R29" s="730"/>
      <c r="S29" s="730"/>
    </row>
    <row r="30" spans="2:19" ht="18" customHeight="1">
      <c r="B30" s="192" t="str">
        <f>'女乙賽程'!S49</f>
        <v>詩兒</v>
      </c>
      <c r="C30" s="209" t="s">
        <v>66</v>
      </c>
      <c r="D30" s="208"/>
      <c r="E30" s="210"/>
      <c r="F30" s="194" t="s">
        <v>252</v>
      </c>
      <c r="G30" s="210"/>
      <c r="H30" s="727"/>
      <c r="I30" s="727"/>
      <c r="J30" s="724"/>
      <c r="K30" s="724"/>
      <c r="L30" s="199"/>
      <c r="M30" s="616"/>
      <c r="N30" s="359"/>
      <c r="O30" s="364"/>
      <c r="P30" s="364"/>
      <c r="Q30" s="364"/>
      <c r="R30" s="730"/>
      <c r="S30" s="730"/>
    </row>
    <row r="31" spans="2:19" ht="18" customHeight="1">
      <c r="B31" s="211"/>
      <c r="C31" s="202"/>
      <c r="D31" s="208"/>
      <c r="E31" s="210"/>
      <c r="F31" s="212" t="s">
        <v>1267</v>
      </c>
      <c r="G31" s="210"/>
      <c r="H31" s="727"/>
      <c r="I31" s="727"/>
      <c r="J31" s="724"/>
      <c r="K31" s="724"/>
      <c r="L31" s="220"/>
      <c r="M31" s="616"/>
      <c r="N31" s="359"/>
      <c r="O31" s="364"/>
      <c r="P31" s="364"/>
      <c r="Q31" s="364"/>
      <c r="R31" s="730"/>
      <c r="S31" s="730"/>
    </row>
    <row r="32" spans="2:19" ht="18" customHeight="1">
      <c r="B32" s="203"/>
      <c r="C32" s="213"/>
      <c r="D32" s="208"/>
      <c r="E32" s="210"/>
      <c r="F32" s="197"/>
      <c r="G32" s="735"/>
      <c r="H32" s="198" t="str">
        <f>F26</f>
        <v>詩兒</v>
      </c>
      <c r="I32" s="727"/>
      <c r="J32" s="724"/>
      <c r="K32" s="724"/>
      <c r="L32" s="199"/>
      <c r="M32" s="616"/>
      <c r="N32" s="359"/>
      <c r="O32" s="362"/>
      <c r="P32" s="361"/>
      <c r="Q32" s="616"/>
      <c r="R32" s="616"/>
      <c r="S32" s="616"/>
    </row>
    <row r="33" spans="2:19" ht="18" customHeight="1">
      <c r="B33" s="198" t="str">
        <f>'女乙賽程'!S31</f>
        <v>ALPS- CC</v>
      </c>
      <c r="C33" s="215" t="s">
        <v>62</v>
      </c>
      <c r="D33" s="216"/>
      <c r="E33" s="205"/>
      <c r="F33" s="217"/>
      <c r="G33" s="724"/>
      <c r="H33" s="736"/>
      <c r="I33" s="724"/>
      <c r="J33" s="724"/>
      <c r="K33" s="724"/>
      <c r="L33" s="220"/>
      <c r="M33" s="356"/>
      <c r="N33" s="45"/>
      <c r="O33" s="360"/>
      <c r="P33" s="732"/>
      <c r="Q33" s="616"/>
      <c r="R33" s="616"/>
      <c r="S33" s="616"/>
    </row>
    <row r="34" spans="2:19" ht="18" customHeight="1">
      <c r="B34" s="203"/>
      <c r="C34" s="194" t="s">
        <v>253</v>
      </c>
      <c r="D34" s="218"/>
      <c r="E34" s="219"/>
      <c r="F34" s="734"/>
      <c r="H34" s="736"/>
      <c r="I34" s="724"/>
      <c r="J34" s="724"/>
      <c r="K34" s="724"/>
      <c r="L34" s="220"/>
      <c r="M34" s="356"/>
      <c r="N34" s="614"/>
      <c r="O34" s="729"/>
      <c r="P34" s="732"/>
      <c r="Q34" s="616"/>
      <c r="R34" s="614"/>
      <c r="S34" s="616"/>
    </row>
    <row r="35" spans="2:19" ht="18" customHeight="1">
      <c r="B35" s="203"/>
      <c r="C35" s="644" t="s">
        <v>1247</v>
      </c>
      <c r="D35" s="198" t="str">
        <f>B33</f>
        <v>ALPS- CC</v>
      </c>
      <c r="E35" s="737"/>
      <c r="F35" s="734"/>
      <c r="G35" s="738"/>
      <c r="H35" s="739"/>
      <c r="I35" s="724"/>
      <c r="J35" s="724"/>
      <c r="K35" s="724"/>
      <c r="L35" s="199"/>
      <c r="M35" s="616"/>
      <c r="N35" s="359"/>
      <c r="O35" s="729"/>
      <c r="P35" s="732"/>
      <c r="Q35" s="732"/>
      <c r="R35" s="730"/>
      <c r="S35" s="730"/>
    </row>
    <row r="36" spans="2:19" ht="18" customHeight="1">
      <c r="B36" s="198" t="str">
        <f>B78</f>
        <v>冰祈琳</v>
      </c>
      <c r="C36" s="220" t="s">
        <v>1189</v>
      </c>
      <c r="D36" s="221"/>
      <c r="E36" s="726"/>
      <c r="F36" s="734"/>
      <c r="G36" s="740"/>
      <c r="H36" s="741"/>
      <c r="I36" s="727"/>
      <c r="J36" s="724"/>
      <c r="K36" s="724"/>
      <c r="M36" s="616"/>
      <c r="N36" s="356"/>
      <c r="O36" s="729"/>
      <c r="P36" s="614"/>
      <c r="Q36" s="730"/>
      <c r="R36" s="730"/>
      <c r="S36" s="730"/>
    </row>
    <row r="37" spans="2:19" ht="18" customHeight="1">
      <c r="B37" s="195"/>
      <c r="C37" s="202"/>
      <c r="D37" s="194" t="s">
        <v>254</v>
      </c>
      <c r="E37" s="742"/>
      <c r="F37" s="192" t="str">
        <f>D40</f>
        <v>J&amp;M</v>
      </c>
      <c r="G37" s="619"/>
      <c r="H37" s="741"/>
      <c r="I37" s="727"/>
      <c r="J37" s="724"/>
      <c r="K37" s="724"/>
      <c r="L37" s="220"/>
      <c r="M37" s="616"/>
      <c r="N37" s="361"/>
      <c r="O37" s="362"/>
      <c r="P37" s="45"/>
      <c r="Q37" s="730"/>
      <c r="R37" s="730"/>
      <c r="S37" s="730"/>
    </row>
    <row r="38" spans="2:19" ht="18" customHeight="1">
      <c r="B38" s="203"/>
      <c r="C38" s="195"/>
      <c r="D38" s="197" t="s">
        <v>1264</v>
      </c>
      <c r="E38" s="205"/>
      <c r="F38" s="222"/>
      <c r="G38" s="743"/>
      <c r="H38" s="741"/>
      <c r="I38" s="727"/>
      <c r="J38" s="724"/>
      <c r="K38" s="724"/>
      <c r="M38" s="616"/>
      <c r="N38" s="359"/>
      <c r="O38" s="729"/>
      <c r="P38" s="732"/>
      <c r="Q38" s="730"/>
      <c r="R38" s="730"/>
      <c r="S38" s="730"/>
    </row>
    <row r="39" spans="2:19" ht="18" customHeight="1">
      <c r="B39" s="198" t="str">
        <f>B72</f>
        <v>J&amp;M</v>
      </c>
      <c r="C39" s="223" t="s">
        <v>1188</v>
      </c>
      <c r="D39" s="224"/>
      <c r="E39" s="737"/>
      <c r="F39" s="620"/>
      <c r="G39" s="727"/>
      <c r="H39" s="741"/>
      <c r="I39" s="727"/>
      <c r="J39" s="724"/>
      <c r="K39" s="724"/>
      <c r="L39" s="220"/>
      <c r="M39" s="356"/>
      <c r="N39" s="359"/>
      <c r="O39" s="729"/>
      <c r="P39" s="732"/>
      <c r="Q39" s="730"/>
      <c r="R39" s="730"/>
      <c r="S39" s="730"/>
    </row>
    <row r="40" spans="2:19" ht="18" customHeight="1">
      <c r="B40" s="203"/>
      <c r="C40" s="194" t="s">
        <v>255</v>
      </c>
      <c r="D40" s="192" t="str">
        <f>B39</f>
        <v>J&amp;M</v>
      </c>
      <c r="E40" s="737"/>
      <c r="F40" s="620"/>
      <c r="G40" s="743"/>
      <c r="H40" s="741"/>
      <c r="I40" s="727"/>
      <c r="J40" s="724"/>
      <c r="K40" s="724"/>
      <c r="L40" s="220"/>
      <c r="M40" s="358"/>
      <c r="N40" s="357"/>
      <c r="O40" s="729"/>
      <c r="P40" s="732"/>
      <c r="Q40" s="730"/>
      <c r="R40" s="730"/>
      <c r="S40" s="730"/>
    </row>
    <row r="41" spans="2:19" ht="18" customHeight="1">
      <c r="B41" s="203"/>
      <c r="C41" s="644" t="s">
        <v>1250</v>
      </c>
      <c r="D41" s="226"/>
      <c r="E41" s="726"/>
      <c r="F41" s="620"/>
      <c r="G41" s="727"/>
      <c r="H41" s="741"/>
      <c r="I41" s="727"/>
      <c r="J41" s="724"/>
      <c r="K41" s="724"/>
      <c r="L41" s="199"/>
      <c r="M41" s="616"/>
      <c r="N41" s="356"/>
      <c r="O41" s="360"/>
      <c r="P41" s="744"/>
      <c r="Q41" s="364"/>
      <c r="R41" s="730"/>
      <c r="S41" s="364"/>
    </row>
    <row r="42" spans="2:19" ht="18" customHeight="1">
      <c r="B42" s="192" t="str">
        <f>'女乙賽程'!S25</f>
        <v>Yan Ting</v>
      </c>
      <c r="C42" s="209" t="s">
        <v>61</v>
      </c>
      <c r="D42" s="227"/>
      <c r="E42" s="219"/>
      <c r="F42" s="745"/>
      <c r="H42" s="194" t="s">
        <v>256</v>
      </c>
      <c r="I42" s="229"/>
      <c r="J42" s="198" t="str">
        <f>H32</f>
        <v>詩兒</v>
      </c>
      <c r="K42" s="724"/>
      <c r="L42" s="220"/>
      <c r="M42" s="616"/>
      <c r="N42" s="359"/>
      <c r="O42" s="363"/>
      <c r="P42" s="744"/>
      <c r="Q42" s="366"/>
      <c r="R42" s="729"/>
      <c r="S42" s="366"/>
    </row>
    <row r="43" spans="2:19" ht="18" customHeight="1">
      <c r="B43" s="203"/>
      <c r="C43" s="195"/>
      <c r="D43" s="216"/>
      <c r="E43" s="207"/>
      <c r="F43" s="745"/>
      <c r="H43" s="746" t="s">
        <v>156</v>
      </c>
      <c r="I43" s="621"/>
      <c r="J43" s="724"/>
      <c r="K43" s="724"/>
      <c r="L43" s="199"/>
      <c r="M43" s="616"/>
      <c r="N43" s="614"/>
      <c r="O43" s="616"/>
      <c r="P43" s="614"/>
      <c r="Q43" s="616"/>
      <c r="R43" s="730"/>
      <c r="S43" s="616"/>
    </row>
    <row r="44" spans="2:19" ht="18" customHeight="1">
      <c r="B44" s="203"/>
      <c r="C44" s="195"/>
      <c r="D44" s="216"/>
      <c r="E44" s="207"/>
      <c r="F44" s="587"/>
      <c r="G44" s="231"/>
      <c r="H44" s="763" t="s">
        <v>1289</v>
      </c>
      <c r="I44" s="231"/>
      <c r="J44" s="632"/>
      <c r="K44" s="724"/>
      <c r="L44" s="220"/>
      <c r="M44" s="356"/>
      <c r="N44" s="614"/>
      <c r="O44" s="616"/>
      <c r="P44" s="614"/>
      <c r="Q44" s="730"/>
      <c r="R44" s="730"/>
      <c r="S44" s="730"/>
    </row>
    <row r="45" spans="2:19" ht="18" customHeight="1">
      <c r="B45" s="192" t="str">
        <f>'女乙賽程'!S19</f>
        <v>古里唔島</v>
      </c>
      <c r="C45" s="193" t="s">
        <v>60</v>
      </c>
      <c r="D45" s="723"/>
      <c r="E45" s="724"/>
      <c r="F45" s="747"/>
      <c r="G45" s="724"/>
      <c r="H45" s="741"/>
      <c r="I45" s="724"/>
      <c r="J45" s="632"/>
      <c r="K45" s="724"/>
      <c r="L45" s="220"/>
      <c r="M45" s="356"/>
      <c r="N45" s="359"/>
      <c r="O45" s="729"/>
      <c r="P45" s="732"/>
      <c r="Q45" s="730"/>
      <c r="R45" s="730"/>
      <c r="S45" s="730"/>
    </row>
    <row r="46" spans="2:19" ht="18" customHeight="1">
      <c r="B46" s="203"/>
      <c r="C46" s="194" t="s">
        <v>257</v>
      </c>
      <c r="D46" s="232"/>
      <c r="E46" s="724"/>
      <c r="F46" s="747"/>
      <c r="G46" s="727"/>
      <c r="H46" s="741"/>
      <c r="I46" s="727"/>
      <c r="J46" s="724"/>
      <c r="K46" s="724"/>
      <c r="L46" s="199"/>
      <c r="M46" s="616"/>
      <c r="N46" s="359"/>
      <c r="O46" s="729"/>
      <c r="P46" s="45"/>
      <c r="Q46" s="730"/>
      <c r="R46" s="730"/>
      <c r="S46" s="730"/>
    </row>
    <row r="47" spans="2:19" ht="18" customHeight="1">
      <c r="B47" s="203"/>
      <c r="C47" s="644" t="s">
        <v>1252</v>
      </c>
      <c r="D47" s="192" t="str">
        <f>B45</f>
        <v>古里唔島</v>
      </c>
      <c r="E47" s="726"/>
      <c r="F47" s="748"/>
      <c r="G47" s="743"/>
      <c r="H47" s="741"/>
      <c r="I47" s="727"/>
      <c r="J47" s="724"/>
      <c r="K47" s="724"/>
      <c r="M47" s="616"/>
      <c r="N47" s="356"/>
      <c r="O47" s="360"/>
      <c r="P47" s="732"/>
      <c r="Q47" s="730"/>
      <c r="R47" s="730"/>
      <c r="S47" s="730"/>
    </row>
    <row r="48" spans="2:19" ht="18" customHeight="1">
      <c r="B48" s="198">
        <f>B71</f>
        <v>170</v>
      </c>
      <c r="C48" s="220" t="s">
        <v>1185</v>
      </c>
      <c r="D48" s="234"/>
      <c r="E48" s="749"/>
      <c r="G48" s="743"/>
      <c r="H48" s="741"/>
      <c r="I48" s="727"/>
      <c r="J48" s="724"/>
      <c r="K48" s="724"/>
      <c r="L48" s="367"/>
      <c r="M48" s="616"/>
      <c r="N48" s="361"/>
      <c r="O48" s="362"/>
      <c r="P48" s="732"/>
      <c r="Q48" s="730"/>
      <c r="R48" s="730"/>
      <c r="S48" s="730"/>
    </row>
    <row r="49" spans="2:19" ht="18" customHeight="1">
      <c r="B49" s="203"/>
      <c r="C49" s="202"/>
      <c r="D49" s="194" t="s">
        <v>258</v>
      </c>
      <c r="E49" s="219"/>
      <c r="F49" s="192" t="str">
        <f>D47</f>
        <v>古里唔島</v>
      </c>
      <c r="G49" s="743"/>
      <c r="H49" s="741"/>
      <c r="I49" s="727"/>
      <c r="J49" s="724"/>
      <c r="K49" s="724"/>
      <c r="M49" s="356"/>
      <c r="N49" s="45"/>
      <c r="O49" s="363"/>
      <c r="P49" s="732"/>
      <c r="Q49" s="729"/>
      <c r="R49" s="730"/>
      <c r="S49" s="730"/>
    </row>
    <row r="50" spans="2:19" ht="18" customHeight="1">
      <c r="B50" s="203"/>
      <c r="C50" s="235"/>
      <c r="D50" s="197"/>
      <c r="E50" s="219"/>
      <c r="F50" s="368"/>
      <c r="G50" s="743"/>
      <c r="H50" s="741"/>
      <c r="I50" s="727"/>
      <c r="J50" s="724"/>
      <c r="K50" s="724"/>
      <c r="M50" s="356"/>
      <c r="N50" s="45"/>
      <c r="O50" s="363"/>
      <c r="P50" s="732"/>
      <c r="Q50" s="729"/>
      <c r="R50" s="730"/>
      <c r="S50" s="730"/>
    </row>
    <row r="51" spans="2:19" ht="18" customHeight="1">
      <c r="B51" s="203"/>
      <c r="C51" s="235"/>
      <c r="D51" s="197"/>
      <c r="E51" s="219"/>
      <c r="F51" s="734"/>
      <c r="G51" s="743"/>
      <c r="H51" s="741"/>
      <c r="I51" s="727"/>
      <c r="J51" s="724"/>
      <c r="K51" s="724"/>
      <c r="L51" s="220"/>
      <c r="M51" s="356"/>
      <c r="N51" s="359"/>
      <c r="O51" s="362"/>
      <c r="P51" s="732"/>
      <c r="Q51" s="616"/>
      <c r="R51" s="730"/>
      <c r="S51" s="730"/>
    </row>
    <row r="52" spans="2:19" ht="18" customHeight="1">
      <c r="B52" s="198" t="str">
        <f>B75</f>
        <v>腳踏七色彩雲</v>
      </c>
      <c r="C52" s="236" t="s">
        <v>1187</v>
      </c>
      <c r="D52" s="733"/>
      <c r="E52" s="205"/>
      <c r="F52" s="734"/>
      <c r="G52" s="743"/>
      <c r="H52" s="741"/>
      <c r="I52" s="727"/>
      <c r="J52" s="724"/>
      <c r="K52" s="724"/>
      <c r="L52" s="199"/>
      <c r="M52" s="616"/>
      <c r="N52" s="359"/>
      <c r="O52" s="364"/>
      <c r="P52" s="364"/>
      <c r="Q52" s="729"/>
      <c r="R52" s="730"/>
      <c r="S52" s="730"/>
    </row>
    <row r="53" spans="2:19" ht="18" customHeight="1">
      <c r="B53" s="203"/>
      <c r="C53" s="194" t="s">
        <v>259</v>
      </c>
      <c r="D53" s="721" t="s">
        <v>1248</v>
      </c>
      <c r="E53" s="207"/>
      <c r="F53" s="734"/>
      <c r="G53" s="742"/>
      <c r="H53" s="192" t="str">
        <f>F49</f>
        <v>古里唔島</v>
      </c>
      <c r="I53" s="727"/>
      <c r="J53" s="724"/>
      <c r="K53" s="724"/>
      <c r="L53" s="220"/>
      <c r="M53" s="616"/>
      <c r="N53" s="359"/>
      <c r="O53" s="362"/>
      <c r="P53" s="361"/>
      <c r="Q53" s="616"/>
      <c r="R53" s="616"/>
      <c r="S53" s="730"/>
    </row>
    <row r="54" spans="2:19" ht="18" customHeight="1">
      <c r="B54" s="203"/>
      <c r="C54" s="644" t="s">
        <v>1249</v>
      </c>
      <c r="D54" s="208"/>
      <c r="E54" s="205"/>
      <c r="F54" s="734"/>
      <c r="G54" s="724"/>
      <c r="I54" s="727"/>
      <c r="J54" s="724"/>
      <c r="K54" s="724"/>
      <c r="L54" s="369"/>
      <c r="M54" s="616"/>
      <c r="N54" s="359"/>
      <c r="O54" s="362"/>
      <c r="P54" s="732"/>
      <c r="Q54" s="616"/>
      <c r="R54" s="616"/>
      <c r="S54" s="730"/>
    </row>
    <row r="55" spans="2:19" ht="18" customHeight="1">
      <c r="B55" s="192" t="str">
        <f>'女乙賽程'!S37</f>
        <v>朱古力甜筒</v>
      </c>
      <c r="C55" s="209" t="s">
        <v>64</v>
      </c>
      <c r="D55" s="208"/>
      <c r="E55" s="210"/>
      <c r="F55" s="194" t="s">
        <v>260</v>
      </c>
      <c r="G55" s="726"/>
      <c r="H55" s="727"/>
      <c r="I55" s="727"/>
      <c r="J55" s="724"/>
      <c r="K55" s="724"/>
      <c r="M55" s="370"/>
      <c r="N55" s="356"/>
      <c r="O55" s="360"/>
      <c r="P55" s="732"/>
      <c r="Q55" s="616"/>
      <c r="R55" s="616"/>
      <c r="S55" s="730"/>
    </row>
    <row r="56" spans="2:19" ht="18" customHeight="1">
      <c r="B56" s="203"/>
      <c r="C56" s="195"/>
      <c r="D56" s="216"/>
      <c r="E56" s="205"/>
      <c r="F56" s="197" t="s">
        <v>1268</v>
      </c>
      <c r="G56" s="724"/>
      <c r="H56" s="724"/>
      <c r="I56" s="727"/>
      <c r="J56" s="724"/>
      <c r="K56" s="724"/>
      <c r="L56" s="220"/>
      <c r="M56" s="356"/>
      <c r="N56" s="371"/>
      <c r="O56" s="729"/>
      <c r="P56" s="732"/>
      <c r="Q56" s="616"/>
      <c r="R56" s="616"/>
      <c r="S56" s="730"/>
    </row>
    <row r="57" spans="2:19" ht="18" customHeight="1">
      <c r="B57" s="237"/>
      <c r="C57" s="213"/>
      <c r="D57" s="216"/>
      <c r="E57" s="205"/>
      <c r="F57" s="734"/>
      <c r="G57" s="724"/>
      <c r="H57" s="724"/>
      <c r="I57" s="727"/>
      <c r="J57" s="724"/>
      <c r="K57" s="724"/>
      <c r="L57" s="369"/>
      <c r="M57" s="356"/>
      <c r="N57" s="372"/>
      <c r="O57" s="729"/>
      <c r="P57" s="732"/>
      <c r="Q57" s="616"/>
      <c r="R57" s="616"/>
      <c r="S57" s="616"/>
    </row>
    <row r="58" spans="2:19" ht="18" customHeight="1">
      <c r="B58" s="198" t="str">
        <f>B74</f>
        <v>鐵腳</v>
      </c>
      <c r="C58" s="199" t="s">
        <v>1184</v>
      </c>
      <c r="D58" s="238"/>
      <c r="E58" s="219"/>
      <c r="F58" s="734"/>
      <c r="G58" s="724"/>
      <c r="H58" s="724"/>
      <c r="I58" s="727"/>
      <c r="J58" s="724"/>
      <c r="K58" s="724"/>
      <c r="L58" s="199"/>
      <c r="M58" s="616"/>
      <c r="N58" s="356"/>
      <c r="O58" s="729"/>
      <c r="P58" s="614"/>
      <c r="Q58" s="730"/>
      <c r="R58" s="616"/>
      <c r="S58" s="616"/>
    </row>
    <row r="59" spans="2:19" ht="18" customHeight="1">
      <c r="B59" s="203"/>
      <c r="C59" s="194" t="s">
        <v>261</v>
      </c>
      <c r="D59" s="239"/>
      <c r="E59" s="750"/>
      <c r="F59" s="734"/>
      <c r="G59" s="724"/>
      <c r="H59" s="609"/>
      <c r="I59" s="751"/>
      <c r="J59" s="724"/>
      <c r="K59" s="724"/>
      <c r="L59" s="220"/>
      <c r="M59" s="616"/>
      <c r="N59" s="359"/>
      <c r="O59" s="362"/>
      <c r="P59" s="45"/>
      <c r="Q59" s="373"/>
      <c r="R59" s="374"/>
      <c r="S59" s="375"/>
    </row>
    <row r="60" spans="2:19" ht="18" customHeight="1">
      <c r="B60" s="237"/>
      <c r="C60" s="644" t="s">
        <v>1249</v>
      </c>
      <c r="D60" s="721" t="s">
        <v>1248</v>
      </c>
      <c r="E60" s="726"/>
      <c r="F60" s="734"/>
      <c r="G60" s="724"/>
      <c r="H60" s="192" t="str">
        <f>F37</f>
        <v>J&amp;M</v>
      </c>
      <c r="I60" s="752"/>
      <c r="J60" s="724"/>
      <c r="K60" s="724"/>
      <c r="L60" s="199"/>
      <c r="M60" s="616"/>
      <c r="N60" s="614"/>
      <c r="O60" s="729"/>
      <c r="P60" s="730"/>
      <c r="Q60" s="373"/>
      <c r="R60" s="374"/>
      <c r="S60" s="375"/>
    </row>
    <row r="61" spans="2:19" ht="18" customHeight="1">
      <c r="B61" s="192" t="str">
        <f>'女乙賽程'!S43</f>
        <v>槑</v>
      </c>
      <c r="C61" s="209" t="s">
        <v>65</v>
      </c>
      <c r="D61" s="194"/>
      <c r="F61" s="753"/>
      <c r="G61" s="727"/>
      <c r="H61" s="724"/>
      <c r="I61" s="752"/>
      <c r="J61" s="724"/>
      <c r="K61" s="724"/>
      <c r="M61" s="356"/>
      <c r="N61" s="45"/>
      <c r="O61" s="729"/>
      <c r="P61" s="730"/>
      <c r="Q61" s="373"/>
      <c r="R61" s="374"/>
      <c r="S61" s="375"/>
    </row>
    <row r="62" spans="2:19" ht="18" customHeight="1">
      <c r="B62" s="203"/>
      <c r="C62" s="195"/>
      <c r="D62" s="194" t="s">
        <v>262</v>
      </c>
      <c r="E62" s="742"/>
      <c r="F62" s="192" t="str">
        <f>D66</f>
        <v>Inside Out</v>
      </c>
      <c r="G62" s="240"/>
      <c r="H62" s="241"/>
      <c r="I62" s="242"/>
      <c r="J62" s="724"/>
      <c r="K62" s="724"/>
      <c r="L62" s="220"/>
      <c r="M62" s="356"/>
      <c r="N62" s="356"/>
      <c r="O62" s="729"/>
      <c r="P62" s="730"/>
      <c r="Q62" s="373"/>
      <c r="R62" s="374"/>
      <c r="S62" s="375"/>
    </row>
    <row r="63" spans="2:19" ht="18" customHeight="1">
      <c r="B63" s="203"/>
      <c r="C63" s="195"/>
      <c r="D63" s="197"/>
      <c r="E63" s="205"/>
      <c r="F63" s="222"/>
      <c r="G63" s="240"/>
      <c r="H63" s="241"/>
      <c r="I63" s="242"/>
      <c r="J63" s="724"/>
      <c r="K63" s="724"/>
      <c r="L63" s="220"/>
      <c r="M63" s="356"/>
      <c r="N63" s="356"/>
      <c r="O63" s="729"/>
      <c r="P63" s="730"/>
      <c r="Q63" s="373"/>
      <c r="R63" s="374"/>
      <c r="S63" s="375"/>
    </row>
    <row r="64" spans="2:19" ht="18" customHeight="1">
      <c r="B64" s="211"/>
      <c r="C64" s="213"/>
      <c r="D64" s="754"/>
      <c r="E64" s="737"/>
      <c r="F64" s="727"/>
      <c r="G64" s="240"/>
      <c r="H64" s="241"/>
      <c r="I64" s="194" t="s">
        <v>263</v>
      </c>
      <c r="J64" s="192" t="str">
        <f>H60</f>
        <v>J&amp;M</v>
      </c>
      <c r="K64" s="618"/>
      <c r="L64" s="199"/>
      <c r="M64" s="616"/>
      <c r="N64" s="614"/>
      <c r="O64" s="360"/>
      <c r="P64" s="730"/>
      <c r="Q64" s="373"/>
      <c r="R64" s="374"/>
      <c r="S64" s="375"/>
    </row>
    <row r="65" spans="2:19" ht="18" customHeight="1">
      <c r="B65" s="198" t="str">
        <f>B77</f>
        <v>QUIT</v>
      </c>
      <c r="C65" s="243" t="s">
        <v>1186</v>
      </c>
      <c r="D65" s="600"/>
      <c r="E65" s="728"/>
      <c r="F65" s="727"/>
      <c r="G65" s="240"/>
      <c r="H65" s="241"/>
      <c r="I65" s="755" t="s">
        <v>158</v>
      </c>
      <c r="J65" s="756"/>
      <c r="K65" s="632"/>
      <c r="L65" s="220"/>
      <c r="M65" s="616"/>
      <c r="N65" s="614"/>
      <c r="O65" s="616"/>
      <c r="P65" s="614"/>
      <c r="Q65" s="373"/>
      <c r="R65" s="374"/>
      <c r="S65" s="375"/>
    </row>
    <row r="66" spans="2:11" ht="18" customHeight="1">
      <c r="B66" s="203"/>
      <c r="C66" s="194" t="s">
        <v>264</v>
      </c>
      <c r="D66" s="198" t="str">
        <f>B68</f>
        <v>Inside Out</v>
      </c>
      <c r="E66" s="726"/>
      <c r="F66" s="727"/>
      <c r="G66" s="240"/>
      <c r="H66" s="241"/>
      <c r="I66" s="231" t="s">
        <v>1288</v>
      </c>
      <c r="J66" s="618"/>
      <c r="K66" s="724"/>
    </row>
    <row r="67" spans="2:11" ht="18" customHeight="1">
      <c r="B67" s="211"/>
      <c r="C67" s="644" t="s">
        <v>1251</v>
      </c>
      <c r="D67" s="723"/>
      <c r="E67" s="219"/>
      <c r="F67" s="743"/>
      <c r="G67" s="240"/>
      <c r="H67" s="241"/>
      <c r="I67" s="242"/>
      <c r="J67" s="724"/>
      <c r="K67" s="724"/>
    </row>
    <row r="68" spans="2:11" ht="18" customHeight="1">
      <c r="B68" s="198" t="str">
        <f>'女乙賽程'!S13</f>
        <v>Inside Out</v>
      </c>
      <c r="C68" s="209" t="s">
        <v>59</v>
      </c>
      <c r="D68" s="723"/>
      <c r="E68" s="724"/>
      <c r="F68" s="747"/>
      <c r="G68" s="240"/>
      <c r="H68" s="192" t="str">
        <f>F62</f>
        <v>Inside Out</v>
      </c>
      <c r="I68" s="244"/>
      <c r="J68" s="724"/>
      <c r="K68" s="724"/>
    </row>
    <row r="69" spans="2:11" ht="18" customHeight="1">
      <c r="B69" s="245"/>
      <c r="C69" s="195"/>
      <c r="D69" s="632"/>
      <c r="E69" s="724"/>
      <c r="F69" s="724"/>
      <c r="G69" s="240"/>
      <c r="H69" s="246"/>
      <c r="I69" s="724"/>
      <c r="J69" s="724"/>
      <c r="K69" s="724"/>
    </row>
    <row r="70" spans="2:11" ht="18" customHeight="1">
      <c r="B70" s="724"/>
      <c r="C70" s="724"/>
      <c r="D70" s="632"/>
      <c r="E70" s="724"/>
      <c r="F70" s="724"/>
      <c r="G70" s="724"/>
      <c r="H70" s="724"/>
      <c r="I70" s="724"/>
      <c r="J70" s="724"/>
      <c r="K70" s="724"/>
    </row>
    <row r="71" spans="2:9" ht="18" customHeight="1">
      <c r="B71" s="247">
        <f>'女乙賽程'!S7</f>
        <v>170</v>
      </c>
      <c r="C71" s="248" t="s">
        <v>73</v>
      </c>
      <c r="G71" s="249" t="s">
        <v>39</v>
      </c>
      <c r="H71" s="250" t="s">
        <v>46</v>
      </c>
      <c r="I71" s="198" t="str">
        <f>J42</f>
        <v>詩兒</v>
      </c>
    </row>
    <row r="72" spans="2:9" ht="18" customHeight="1">
      <c r="B72" s="247" t="str">
        <f>'女乙賽程'!S14</f>
        <v>J&amp;M</v>
      </c>
      <c r="C72" s="248" t="s">
        <v>72</v>
      </c>
      <c r="G72" s="249" t="s">
        <v>42</v>
      </c>
      <c r="H72" s="250" t="s">
        <v>49</v>
      </c>
      <c r="I72" s="192" t="str">
        <f>H53</f>
        <v>古里唔島</v>
      </c>
    </row>
    <row r="73" spans="2:9" ht="18" customHeight="1">
      <c r="B73" s="247" t="str">
        <f>'女乙賽程'!S20</f>
        <v>DB Rainbow</v>
      </c>
      <c r="C73" s="248" t="s">
        <v>71</v>
      </c>
      <c r="G73" s="249" t="s">
        <v>45</v>
      </c>
      <c r="H73" s="250" t="s">
        <v>52</v>
      </c>
      <c r="I73" s="192" t="str">
        <f>J64</f>
        <v>J&amp;M</v>
      </c>
    </row>
    <row r="74" spans="2:12" ht="18" customHeight="1">
      <c r="B74" s="247" t="str">
        <f>'女乙賽程'!S26</f>
        <v>鐵腳</v>
      </c>
      <c r="C74" s="248" t="s">
        <v>70</v>
      </c>
      <c r="G74" s="249" t="s">
        <v>48</v>
      </c>
      <c r="H74" s="250" t="s">
        <v>56</v>
      </c>
      <c r="I74" s="192" t="str">
        <f>H68</f>
        <v>Inside Out</v>
      </c>
      <c r="K74" s="249"/>
      <c r="L74" s="250"/>
    </row>
    <row r="75" spans="2:8" ht="18" customHeight="1">
      <c r="B75" s="247" t="str">
        <f>'女乙賽程'!S32</f>
        <v>腳踏七色彩雲</v>
      </c>
      <c r="C75" s="248" t="s">
        <v>69</v>
      </c>
      <c r="G75" s="249" t="s">
        <v>51</v>
      </c>
      <c r="H75" s="250" t="s">
        <v>63</v>
      </c>
    </row>
    <row r="76" spans="2:8" ht="18" customHeight="1">
      <c r="B76" s="247" t="str">
        <f>'女乙賽程'!S38</f>
        <v>砌積木</v>
      </c>
      <c r="C76" s="248" t="s">
        <v>90</v>
      </c>
      <c r="G76" s="249" t="s">
        <v>67</v>
      </c>
      <c r="H76" s="250" t="s">
        <v>68</v>
      </c>
    </row>
    <row r="77" spans="2:3" ht="18" customHeight="1">
      <c r="B77" s="247" t="str">
        <f>'女乙賽程'!S44</f>
        <v>QUIT</v>
      </c>
      <c r="C77" s="248" t="s">
        <v>91</v>
      </c>
    </row>
    <row r="78" spans="2:3" ht="18" customHeight="1">
      <c r="B78" s="247" t="str">
        <f>'女乙賽程'!S50</f>
        <v>冰祈琳</v>
      </c>
      <c r="C78" s="248" t="s">
        <v>92</v>
      </c>
    </row>
    <row r="79" ht="15.75" customHeight="1"/>
    <row r="81" s="600" customFormat="1" ht="15.75"/>
    <row r="82" s="600" customFormat="1" ht="15.75"/>
    <row r="83" s="600" customFormat="1" ht="15.75"/>
    <row r="84" s="600" customFormat="1" ht="15.75"/>
    <row r="85" s="600" customFormat="1" ht="15.75"/>
    <row r="86" s="600" customFormat="1" ht="15.75"/>
    <row r="87" s="600" customFormat="1" ht="15.75"/>
    <row r="88" s="600" customFormat="1" ht="15.75"/>
    <row r="89" s="600" customFormat="1" ht="15.75"/>
    <row r="90" s="600" customFormat="1" ht="15.75"/>
    <row r="91" s="600" customFormat="1" ht="15.75"/>
    <row r="92" s="600" customFormat="1" ht="15.75"/>
    <row r="93" s="600" customFormat="1" ht="15.75"/>
    <row r="94" s="600" customFormat="1" ht="15.75"/>
    <row r="95" s="600" customFormat="1" ht="15.75"/>
    <row r="96" s="600" customFormat="1" ht="15.75"/>
    <row r="97" s="600" customFormat="1" ht="15.75"/>
    <row r="98" s="600" customFormat="1" ht="15.75"/>
    <row r="99" s="600" customFormat="1" ht="15.75"/>
    <row r="100" s="600" customFormat="1" ht="15.75"/>
    <row r="101" s="600" customFormat="1" ht="15.75"/>
    <row r="102" s="600" customFormat="1" ht="15.75"/>
    <row r="103" s="600" customFormat="1" ht="15.75">
      <c r="J103" s="616"/>
    </row>
    <row r="104" s="600" customFormat="1" ht="15.75"/>
    <row r="105" s="600" customFormat="1" ht="15.75"/>
    <row r="106" s="600" customFormat="1" ht="15.75"/>
    <row r="107" s="600" customFormat="1" ht="15.75"/>
    <row r="108" s="600" customFormat="1" ht="15.75"/>
    <row r="109" s="600" customFormat="1" ht="15.75"/>
    <row r="110" s="600" customFormat="1" ht="15.75"/>
    <row r="111" s="600" customFormat="1" ht="15.75"/>
    <row r="112" s="600" customFormat="1" ht="15.75"/>
    <row r="113" ht="15.75">
      <c r="D113" s="600"/>
    </row>
    <row r="114" ht="15.75">
      <c r="D114" s="600"/>
    </row>
    <row r="115" ht="15.75">
      <c r="D115" s="600"/>
    </row>
    <row r="116" ht="15.75">
      <c r="D116" s="600"/>
    </row>
    <row r="117" ht="15.75">
      <c r="D117" s="600"/>
    </row>
    <row r="118" ht="15.75">
      <c r="D118" s="600"/>
    </row>
    <row r="119" ht="15.75">
      <c r="D119" s="600"/>
    </row>
    <row r="120" ht="15.75">
      <c r="D120" s="600"/>
    </row>
    <row r="121" ht="15.75">
      <c r="D121" s="600"/>
    </row>
    <row r="122" ht="15.75">
      <c r="D122" s="600"/>
    </row>
    <row r="123" spans="4:12" ht="15.75">
      <c r="D123" s="600"/>
      <c r="K123" s="249" t="s">
        <v>39</v>
      </c>
      <c r="L123" s="250" t="s">
        <v>46</v>
      </c>
    </row>
    <row r="124" spans="2:12" ht="15.75">
      <c r="B124" s="220"/>
      <c r="G124" s="376"/>
      <c r="H124" s="377"/>
      <c r="K124" s="249" t="s">
        <v>42</v>
      </c>
      <c r="L124" s="250" t="s">
        <v>49</v>
      </c>
    </row>
    <row r="125" spans="11:12" ht="15.75">
      <c r="K125" s="249" t="s">
        <v>45</v>
      </c>
      <c r="L125" s="250" t="s">
        <v>52</v>
      </c>
    </row>
    <row r="126" spans="11:12" ht="15.75">
      <c r="K126" s="249" t="s">
        <v>48</v>
      </c>
      <c r="L126" s="250" t="s">
        <v>56</v>
      </c>
    </row>
    <row r="127" spans="11:12" ht="15.75">
      <c r="K127" s="249" t="s">
        <v>51</v>
      </c>
      <c r="L127" s="250" t="s">
        <v>63</v>
      </c>
    </row>
    <row r="128" spans="11:12" ht="15.75">
      <c r="K128" s="249" t="s">
        <v>67</v>
      </c>
      <c r="L128" s="250" t="s">
        <v>68</v>
      </c>
    </row>
    <row r="129" spans="11:12" ht="15.75">
      <c r="K129" s="249"/>
      <c r="L129" s="250"/>
    </row>
  </sheetData>
  <sheetProtection selectLockedCells="1" selectUnlockedCells="1"/>
  <printOptions horizontalCentered="1" verticalCentered="1"/>
  <pageMargins left="0.25" right="0.25" top="0.75" bottom="0.75" header="0.5118055555555555" footer="0.5118055555555555"/>
  <pageSetup fitToHeight="1" fitToWidth="1"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95"/>
  <sheetViews>
    <sheetView zoomScale="70" zoomScaleNormal="70" zoomScalePageLayoutView="0" workbookViewId="0" topLeftCell="H19">
      <selection activeCell="W8" sqref="W8"/>
    </sheetView>
  </sheetViews>
  <sheetFormatPr defaultColWidth="9.00390625" defaultRowHeight="16.5"/>
  <cols>
    <col min="1" max="1" width="9.00390625" style="8" customWidth="1"/>
    <col min="2" max="2" width="9.50390625" style="1" customWidth="1"/>
    <col min="3" max="3" width="7.875" style="1" customWidth="1"/>
    <col min="4" max="4" width="10.125" style="1" customWidth="1"/>
    <col min="5" max="5" width="15.625" style="1" customWidth="1"/>
    <col min="6" max="6" width="5.125" style="1" customWidth="1"/>
    <col min="7" max="7" width="15.875" style="1" customWidth="1"/>
    <col min="8" max="8" width="25.625" style="1" customWidth="1"/>
    <col min="9" max="9" width="3.125" style="1" customWidth="1"/>
    <col min="10" max="10" width="25.625" style="1" customWidth="1"/>
    <col min="11" max="14" width="9.00390625" style="5" customWidth="1"/>
    <col min="15" max="15" width="17.625" style="1" customWidth="1"/>
    <col min="16" max="16" width="7.875" style="7" customWidth="1"/>
    <col min="17" max="17" width="9.00390625" style="1" customWidth="1"/>
    <col min="18" max="18" width="8.625" style="1" customWidth="1"/>
    <col min="19" max="19" width="26.125" style="1" bestFit="1" customWidth="1"/>
    <col min="20" max="21" width="9.00390625" style="1" customWidth="1"/>
    <col min="22" max="22" width="9.00390625" style="7" customWidth="1"/>
    <col min="23" max="252" width="9.00390625" style="1" customWidth="1"/>
    <col min="253" max="16384" width="9.00390625" style="8" customWidth="1"/>
  </cols>
  <sheetData>
    <row r="1" spans="2:8" ht="23.25">
      <c r="B1" s="2" t="s">
        <v>265</v>
      </c>
      <c r="C1" s="3"/>
      <c r="D1" s="3"/>
      <c r="E1" s="4"/>
      <c r="G1" s="5"/>
      <c r="H1" s="6"/>
    </row>
    <row r="2" spans="2:8" ht="23.25">
      <c r="B2" s="6" t="s">
        <v>276</v>
      </c>
      <c r="C2" s="3"/>
      <c r="D2" s="3"/>
      <c r="E2" s="4"/>
      <c r="G2" s="5"/>
      <c r="H2" s="6"/>
    </row>
    <row r="3" spans="2:14" ht="15.75" customHeight="1">
      <c r="B3" s="9"/>
      <c r="D3" s="10"/>
      <c r="E3" s="11"/>
      <c r="F3" s="11"/>
      <c r="G3" s="12"/>
      <c r="H3" s="776" t="s">
        <v>160</v>
      </c>
      <c r="I3" s="776"/>
      <c r="J3" s="776"/>
      <c r="K3" s="5" t="s">
        <v>161</v>
      </c>
      <c r="L3" s="5" t="s">
        <v>162</v>
      </c>
      <c r="M3" s="5" t="s">
        <v>162</v>
      </c>
      <c r="N3" s="5" t="s">
        <v>161</v>
      </c>
    </row>
    <row r="4" spans="2:14" ht="15.75" customHeight="1">
      <c r="B4" s="13" t="s">
        <v>163</v>
      </c>
      <c r="C4" s="13" t="s">
        <v>164</v>
      </c>
      <c r="D4" s="14" t="s">
        <v>165</v>
      </c>
      <c r="E4" s="13"/>
      <c r="F4" s="13" t="s">
        <v>166</v>
      </c>
      <c r="G4" s="13"/>
      <c r="H4" s="15" t="s">
        <v>167</v>
      </c>
      <c r="I4" s="16"/>
      <c r="J4" s="15" t="s">
        <v>168</v>
      </c>
      <c r="K4" s="13"/>
      <c r="L4" s="13"/>
      <c r="M4" s="13"/>
      <c r="N4" s="13"/>
    </row>
    <row r="5" spans="2:22" ht="15.75" customHeight="1">
      <c r="B5" s="13" t="s">
        <v>169</v>
      </c>
      <c r="C5" s="17" t="s">
        <v>170</v>
      </c>
      <c r="D5" s="18" t="s">
        <v>163</v>
      </c>
      <c r="E5" s="17"/>
      <c r="F5" s="17" t="s">
        <v>160</v>
      </c>
      <c r="G5" s="17"/>
      <c r="H5" s="19" t="s">
        <v>32</v>
      </c>
      <c r="I5" s="20"/>
      <c r="J5" s="19" t="s">
        <v>32</v>
      </c>
      <c r="K5" s="13"/>
      <c r="L5" s="13"/>
      <c r="M5" s="13"/>
      <c r="N5" s="13"/>
      <c r="Q5" s="21" t="s">
        <v>142</v>
      </c>
      <c r="R5" s="7" t="s">
        <v>171</v>
      </c>
      <c r="S5" s="4" t="s">
        <v>31</v>
      </c>
      <c r="T5" s="4" t="s">
        <v>172</v>
      </c>
      <c r="U5" s="4" t="s">
        <v>173</v>
      </c>
      <c r="V5" s="4" t="s">
        <v>37</v>
      </c>
    </row>
    <row r="6" spans="2:22" ht="18" customHeight="1">
      <c r="B6" s="22">
        <v>1</v>
      </c>
      <c r="C6" s="23" t="s">
        <v>142</v>
      </c>
      <c r="D6" s="24">
        <v>1</v>
      </c>
      <c r="E6" s="25" t="s">
        <v>58</v>
      </c>
      <c r="F6" s="25" t="s">
        <v>174</v>
      </c>
      <c r="G6" s="25" t="s">
        <v>231</v>
      </c>
      <c r="H6" s="26" t="str">
        <f>VLOOKUP(E6,WD!$C$6:$K$65,3,FALSE)</f>
        <v>葵青-啫喱冰冰</v>
      </c>
      <c r="I6" s="27" t="s">
        <v>174</v>
      </c>
      <c r="J6" s="28" t="s">
        <v>1207</v>
      </c>
      <c r="K6" s="29">
        <v>2</v>
      </c>
      <c r="L6" s="13">
        <f>21+21</f>
        <v>42</v>
      </c>
      <c r="M6" s="13">
        <f>10+9</f>
        <v>19</v>
      </c>
      <c r="N6" s="13">
        <v>0</v>
      </c>
      <c r="O6" s="1" t="s">
        <v>1133</v>
      </c>
      <c r="Q6" s="21"/>
      <c r="R6" s="16">
        <v>1</v>
      </c>
      <c r="S6" s="30" t="s">
        <v>1141</v>
      </c>
      <c r="T6" s="30">
        <v>3</v>
      </c>
      <c r="U6" s="30">
        <v>0</v>
      </c>
      <c r="V6" s="30">
        <f>T6*3+U6*0</f>
        <v>9</v>
      </c>
    </row>
    <row r="7" spans="2:23" ht="18" customHeight="1">
      <c r="B7" s="31">
        <v>2</v>
      </c>
      <c r="C7" s="32" t="s">
        <v>142</v>
      </c>
      <c r="D7" s="33">
        <v>2</v>
      </c>
      <c r="E7" s="34" t="s">
        <v>73</v>
      </c>
      <c r="F7" s="34" t="s">
        <v>174</v>
      </c>
      <c r="G7" s="34" t="s">
        <v>76</v>
      </c>
      <c r="H7" s="35">
        <f>VLOOKUP(E7,WD!$C$6:$K$65,3,FALSE)</f>
        <v>170</v>
      </c>
      <c r="I7" s="36" t="s">
        <v>174</v>
      </c>
      <c r="J7" s="37">
        <f>VLOOKUP(G7,WD!$C$6:$K$65,3,FALSE)</f>
        <v>180</v>
      </c>
      <c r="K7" s="29">
        <v>2</v>
      </c>
      <c r="L7" s="13">
        <f>21+18+15</f>
        <v>54</v>
      </c>
      <c r="M7" s="13">
        <f>15+21+8</f>
        <v>44</v>
      </c>
      <c r="N7" s="13">
        <v>1</v>
      </c>
      <c r="O7" s="1" t="s">
        <v>1134</v>
      </c>
      <c r="Q7" s="21"/>
      <c r="R7" s="16">
        <v>2</v>
      </c>
      <c r="S7" s="30">
        <v>170</v>
      </c>
      <c r="T7" s="30">
        <v>1</v>
      </c>
      <c r="U7" s="30">
        <v>2</v>
      </c>
      <c r="V7" s="30">
        <f>T7*3+U7*0</f>
        <v>3</v>
      </c>
      <c r="W7" s="4">
        <f>((L7)/(M7))</f>
        <v>1.2272727272727273</v>
      </c>
    </row>
    <row r="8" spans="2:23" ht="18" customHeight="1">
      <c r="B8" s="31">
        <v>3</v>
      </c>
      <c r="C8" s="32" t="s">
        <v>142</v>
      </c>
      <c r="D8" s="33">
        <v>3</v>
      </c>
      <c r="E8" s="34" t="s">
        <v>58</v>
      </c>
      <c r="F8" s="34" t="s">
        <v>174</v>
      </c>
      <c r="G8" s="34" t="s">
        <v>76</v>
      </c>
      <c r="H8" s="35" t="str">
        <f>VLOOKUP(E8,WD!$C$6:$K$65,3,FALSE)</f>
        <v>葵青-啫喱冰冰</v>
      </c>
      <c r="I8" s="36" t="s">
        <v>174</v>
      </c>
      <c r="J8" s="37">
        <f>VLOOKUP(G8,WD!$C$6:$K$65,3,FALSE)</f>
        <v>180</v>
      </c>
      <c r="K8" s="29">
        <v>2</v>
      </c>
      <c r="L8" s="13">
        <v>42</v>
      </c>
      <c r="M8" s="13">
        <v>34</v>
      </c>
      <c r="N8" s="13">
        <v>0</v>
      </c>
      <c r="O8" s="1" t="s">
        <v>1215</v>
      </c>
      <c r="Q8" s="21"/>
      <c r="R8" s="16">
        <v>3</v>
      </c>
      <c r="S8" s="30">
        <v>180</v>
      </c>
      <c r="T8" s="30">
        <v>1</v>
      </c>
      <c r="U8" s="30">
        <v>2</v>
      </c>
      <c r="V8" s="30">
        <f>T8*3+U8*0</f>
        <v>3</v>
      </c>
      <c r="W8" s="4">
        <f>((M7+M8)/(L7+L8))</f>
        <v>0.8125</v>
      </c>
    </row>
    <row r="9" spans="2:23" ht="18" customHeight="1">
      <c r="B9" s="31">
        <v>4</v>
      </c>
      <c r="C9" s="32" t="s">
        <v>142</v>
      </c>
      <c r="D9" s="33">
        <v>4</v>
      </c>
      <c r="E9" s="34" t="s">
        <v>73</v>
      </c>
      <c r="F9" s="34" t="s">
        <v>174</v>
      </c>
      <c r="G9" s="34" t="s">
        <v>231</v>
      </c>
      <c r="H9" s="35">
        <f>VLOOKUP(E9,WD!$C$6:$K$65,3,FALSE)</f>
        <v>170</v>
      </c>
      <c r="I9" s="36" t="s">
        <v>174</v>
      </c>
      <c r="J9" s="633" t="s">
        <v>1208</v>
      </c>
      <c r="K9" s="29">
        <v>0</v>
      </c>
      <c r="L9" s="13">
        <v>0</v>
      </c>
      <c r="M9" s="13">
        <v>42</v>
      </c>
      <c r="N9" s="13">
        <v>2</v>
      </c>
      <c r="O9" s="1" t="s">
        <v>1209</v>
      </c>
      <c r="Q9" s="21"/>
      <c r="R9" s="16">
        <v>4</v>
      </c>
      <c r="S9" s="30" t="s">
        <v>987</v>
      </c>
      <c r="T9" s="30">
        <v>1</v>
      </c>
      <c r="U9" s="30">
        <v>2</v>
      </c>
      <c r="V9" s="30">
        <f>T9*3+U9*0</f>
        <v>3</v>
      </c>
      <c r="W9" s="4">
        <f>((M6)/(L6))</f>
        <v>0.4523809523809524</v>
      </c>
    </row>
    <row r="10" spans="2:22" ht="18" customHeight="1">
      <c r="B10" s="38">
        <v>5</v>
      </c>
      <c r="C10" s="32" t="s">
        <v>142</v>
      </c>
      <c r="D10" s="33">
        <v>5</v>
      </c>
      <c r="E10" s="34" t="s">
        <v>76</v>
      </c>
      <c r="F10" s="34" t="s">
        <v>174</v>
      </c>
      <c r="G10" s="34" t="s">
        <v>231</v>
      </c>
      <c r="H10" s="35">
        <f>VLOOKUP(E10,WD!$C$6:$K$65,3,FALSE)</f>
        <v>180</v>
      </c>
      <c r="I10" s="36" t="s">
        <v>174</v>
      </c>
      <c r="J10" s="37" t="s">
        <v>1207</v>
      </c>
      <c r="K10" s="29">
        <v>2</v>
      </c>
      <c r="L10" s="13">
        <v>42</v>
      </c>
      <c r="M10" s="13">
        <v>0</v>
      </c>
      <c r="N10" s="13">
        <v>0</v>
      </c>
      <c r="O10" s="635" t="s">
        <v>1213</v>
      </c>
      <c r="Q10" s="8"/>
      <c r="R10" s="8"/>
      <c r="S10" s="8"/>
      <c r="T10" s="8"/>
      <c r="U10" s="8"/>
      <c r="V10" s="8"/>
    </row>
    <row r="11" spans="2:18" ht="18" customHeight="1">
      <c r="B11" s="38">
        <v>6</v>
      </c>
      <c r="C11" s="39" t="s">
        <v>142</v>
      </c>
      <c r="D11" s="40">
        <v>6</v>
      </c>
      <c r="E11" s="41" t="s">
        <v>58</v>
      </c>
      <c r="F11" s="41" t="s">
        <v>174</v>
      </c>
      <c r="G11" s="41" t="s">
        <v>73</v>
      </c>
      <c r="H11" s="42" t="str">
        <f>VLOOKUP(E11,WD!$C$6:$K$65,3,FALSE)</f>
        <v>葵青-啫喱冰冰</v>
      </c>
      <c r="I11" s="43" t="s">
        <v>174</v>
      </c>
      <c r="J11" s="44">
        <f>VLOOKUP(G11,WD!$C$6:$K$65,3,FALSE)</f>
        <v>170</v>
      </c>
      <c r="K11" s="29">
        <v>2</v>
      </c>
      <c r="L11" s="13">
        <v>42</v>
      </c>
      <c r="M11" s="13">
        <v>0</v>
      </c>
      <c r="N11" s="13">
        <v>0</v>
      </c>
      <c r="O11" s="1" t="s">
        <v>1209</v>
      </c>
      <c r="Q11" s="45"/>
      <c r="R11" s="45"/>
    </row>
    <row r="12" spans="2:22" ht="18" customHeight="1">
      <c r="B12" s="38">
        <v>7</v>
      </c>
      <c r="C12" s="46" t="s">
        <v>143</v>
      </c>
      <c r="D12" s="47">
        <v>1</v>
      </c>
      <c r="E12" s="48" t="s">
        <v>59</v>
      </c>
      <c r="F12" s="48" t="s">
        <v>174</v>
      </c>
      <c r="G12" s="48" t="s">
        <v>232</v>
      </c>
      <c r="H12" s="26" t="str">
        <f>VLOOKUP(E12,WD!$C$6:$K$65,3,FALSE)</f>
        <v>J&amp;M</v>
      </c>
      <c r="I12" s="27" t="s">
        <v>174</v>
      </c>
      <c r="J12" s="28" t="s">
        <v>359</v>
      </c>
      <c r="K12" s="29">
        <v>2</v>
      </c>
      <c r="L12" s="13">
        <f>21+21</f>
        <v>42</v>
      </c>
      <c r="M12" s="13">
        <f>16+16</f>
        <v>32</v>
      </c>
      <c r="N12" s="13">
        <v>0</v>
      </c>
      <c r="O12" s="1" t="s">
        <v>1135</v>
      </c>
      <c r="Q12" s="7" t="s">
        <v>143</v>
      </c>
      <c r="R12" s="7" t="s">
        <v>171</v>
      </c>
      <c r="S12" s="4" t="s">
        <v>31</v>
      </c>
      <c r="T12" s="4" t="s">
        <v>172</v>
      </c>
      <c r="U12" s="4" t="s">
        <v>173</v>
      </c>
      <c r="V12" s="4" t="s">
        <v>37</v>
      </c>
    </row>
    <row r="13" spans="2:23" ht="18" customHeight="1">
      <c r="B13" s="22">
        <v>8</v>
      </c>
      <c r="C13" s="32" t="s">
        <v>143</v>
      </c>
      <c r="D13" s="33">
        <v>2</v>
      </c>
      <c r="E13" s="48" t="s">
        <v>72</v>
      </c>
      <c r="F13" s="48" t="s">
        <v>174</v>
      </c>
      <c r="G13" s="48" t="s">
        <v>77</v>
      </c>
      <c r="H13" s="35" t="str">
        <f>VLOOKUP(E13,WD!$C$6:$K$65,3,FALSE)</f>
        <v>Inside Out</v>
      </c>
      <c r="I13" s="36" t="s">
        <v>174</v>
      </c>
      <c r="J13" s="37" t="str">
        <f>VLOOKUP(G13,WD!$C$6:$K$65,3,FALSE)</f>
        <v>養身</v>
      </c>
      <c r="K13" s="29">
        <v>2</v>
      </c>
      <c r="L13" s="13">
        <f>21+21</f>
        <v>42</v>
      </c>
      <c r="M13" s="13">
        <f>16+14</f>
        <v>30</v>
      </c>
      <c r="N13" s="13">
        <v>0</v>
      </c>
      <c r="O13" s="1" t="s">
        <v>1136</v>
      </c>
      <c r="Q13" s="7"/>
      <c r="R13" s="16">
        <v>1</v>
      </c>
      <c r="S13" s="30" t="s">
        <v>344</v>
      </c>
      <c r="T13" s="30">
        <v>2</v>
      </c>
      <c r="U13" s="30">
        <v>1</v>
      </c>
      <c r="V13" s="30">
        <f>T13*3+U13*0</f>
        <v>6</v>
      </c>
      <c r="W13" s="4">
        <f>((L13)/(M13))</f>
        <v>1.4</v>
      </c>
    </row>
    <row r="14" spans="2:23" ht="18" customHeight="1">
      <c r="B14" s="31">
        <v>9</v>
      </c>
      <c r="C14" s="32" t="s">
        <v>143</v>
      </c>
      <c r="D14" s="33">
        <v>3</v>
      </c>
      <c r="E14" s="48" t="s">
        <v>59</v>
      </c>
      <c r="F14" s="48" t="s">
        <v>174</v>
      </c>
      <c r="G14" s="48" t="s">
        <v>77</v>
      </c>
      <c r="H14" s="35" t="str">
        <f>VLOOKUP(E14,WD!$C$6:$K$65,3,FALSE)</f>
        <v>J&amp;M</v>
      </c>
      <c r="I14" s="36" t="s">
        <v>174</v>
      </c>
      <c r="J14" s="37" t="str">
        <f>VLOOKUP(G14,WD!$C$6:$K$65,3,FALSE)</f>
        <v>養身</v>
      </c>
      <c r="K14" s="29">
        <v>2</v>
      </c>
      <c r="L14" s="13">
        <v>42</v>
      </c>
      <c r="M14" s="13">
        <v>0</v>
      </c>
      <c r="N14" s="13">
        <v>0</v>
      </c>
      <c r="O14" s="635" t="s">
        <v>1216</v>
      </c>
      <c r="Q14" s="7"/>
      <c r="R14" s="16">
        <v>2</v>
      </c>
      <c r="S14" s="30" t="s">
        <v>351</v>
      </c>
      <c r="T14" s="30">
        <v>2</v>
      </c>
      <c r="U14" s="30">
        <v>1</v>
      </c>
      <c r="V14" s="30">
        <f>T14*3+U14*0</f>
        <v>6</v>
      </c>
      <c r="W14" s="4">
        <f>((L12)/(M12))</f>
        <v>1.3125</v>
      </c>
    </row>
    <row r="15" spans="2:23" ht="18" customHeight="1">
      <c r="B15" s="31">
        <v>10</v>
      </c>
      <c r="C15" s="32" t="s">
        <v>143</v>
      </c>
      <c r="D15" s="33">
        <v>4</v>
      </c>
      <c r="E15" s="48" t="s">
        <v>72</v>
      </c>
      <c r="F15" s="48" t="s">
        <v>174</v>
      </c>
      <c r="G15" s="48" t="s">
        <v>232</v>
      </c>
      <c r="H15" s="35" t="str">
        <f>VLOOKUP(E15,WD!$C$6:$K$65,3,FALSE)</f>
        <v>Inside Out</v>
      </c>
      <c r="I15" s="36" t="s">
        <v>174</v>
      </c>
      <c r="J15" s="37" t="s">
        <v>359</v>
      </c>
      <c r="K15" s="29">
        <v>2</v>
      </c>
      <c r="L15" s="13">
        <v>42</v>
      </c>
      <c r="M15" s="13">
        <v>0</v>
      </c>
      <c r="N15" s="13">
        <v>0</v>
      </c>
      <c r="O15" s="1" t="s">
        <v>1210</v>
      </c>
      <c r="Q15" s="7"/>
      <c r="R15" s="16">
        <v>3</v>
      </c>
      <c r="S15" s="30" t="s">
        <v>359</v>
      </c>
      <c r="T15" s="30">
        <v>2</v>
      </c>
      <c r="U15" s="30">
        <v>1</v>
      </c>
      <c r="V15" s="30">
        <f>T15*3+U15*0</f>
        <v>6</v>
      </c>
      <c r="W15" s="4">
        <f>((M12)/(L12))</f>
        <v>0.7619047619047619</v>
      </c>
    </row>
    <row r="16" spans="2:22" ht="18" customHeight="1">
      <c r="B16" s="31">
        <v>11</v>
      </c>
      <c r="C16" s="32" t="s">
        <v>143</v>
      </c>
      <c r="D16" s="33">
        <v>5</v>
      </c>
      <c r="E16" s="48" t="s">
        <v>77</v>
      </c>
      <c r="F16" s="48" t="s">
        <v>174</v>
      </c>
      <c r="G16" s="48" t="s">
        <v>232</v>
      </c>
      <c r="H16" s="35" t="str">
        <f>VLOOKUP(E16,WD!$C$6:$K$65,3,FALSE)</f>
        <v>養身</v>
      </c>
      <c r="I16" s="36" t="s">
        <v>174</v>
      </c>
      <c r="J16" s="37" t="s">
        <v>359</v>
      </c>
      <c r="K16" s="29">
        <v>0</v>
      </c>
      <c r="L16" s="13">
        <v>0</v>
      </c>
      <c r="M16" s="13">
        <v>42</v>
      </c>
      <c r="N16" s="13">
        <v>2</v>
      </c>
      <c r="O16" s="635" t="s">
        <v>1216</v>
      </c>
      <c r="Q16" s="7"/>
      <c r="R16" s="16">
        <v>4</v>
      </c>
      <c r="S16" s="30" t="s">
        <v>1142</v>
      </c>
      <c r="T16" s="30">
        <v>0</v>
      </c>
      <c r="U16" s="30">
        <v>3</v>
      </c>
      <c r="V16" s="30">
        <f>T16*3+U16*0</f>
        <v>0</v>
      </c>
    </row>
    <row r="17" spans="2:22" ht="18" customHeight="1">
      <c r="B17" s="49">
        <v>12</v>
      </c>
      <c r="C17" s="39" t="s">
        <v>143</v>
      </c>
      <c r="D17" s="40">
        <v>6</v>
      </c>
      <c r="E17" s="50" t="s">
        <v>59</v>
      </c>
      <c r="F17" s="50" t="s">
        <v>174</v>
      </c>
      <c r="G17" s="50" t="s">
        <v>72</v>
      </c>
      <c r="H17" s="42" t="str">
        <f>VLOOKUP(E17,WD!$C$6:$K$65,3,FALSE)</f>
        <v>J&amp;M</v>
      </c>
      <c r="I17" s="43" t="s">
        <v>174</v>
      </c>
      <c r="J17" s="44" t="str">
        <f>VLOOKUP(G17,WD!$C$6:$K$65,3,FALSE)</f>
        <v>Inside Out</v>
      </c>
      <c r="K17" s="29">
        <v>0</v>
      </c>
      <c r="L17" s="13">
        <v>0</v>
      </c>
      <c r="M17" s="13">
        <v>42</v>
      </c>
      <c r="N17" s="13">
        <v>2</v>
      </c>
      <c r="O17" s="1" t="s">
        <v>1219</v>
      </c>
      <c r="Q17" s="8"/>
      <c r="R17" s="8"/>
      <c r="S17" s="8"/>
      <c r="T17" s="8"/>
      <c r="U17" s="8"/>
      <c r="V17" s="8"/>
    </row>
    <row r="18" spans="2:22" ht="18" customHeight="1">
      <c r="B18" s="22">
        <v>13</v>
      </c>
      <c r="C18" s="46" t="s">
        <v>175</v>
      </c>
      <c r="D18" s="47">
        <v>1</v>
      </c>
      <c r="E18" s="51" t="s">
        <v>60</v>
      </c>
      <c r="F18" s="51" t="s">
        <v>174</v>
      </c>
      <c r="G18" s="51" t="s">
        <v>233</v>
      </c>
      <c r="H18" s="26" t="str">
        <f>VLOOKUP(E18,WD!$C$6:$K$65,3,FALSE)</f>
        <v>SURVIVOR</v>
      </c>
      <c r="I18" s="27" t="s">
        <v>174</v>
      </c>
      <c r="J18" s="28" t="s">
        <v>350</v>
      </c>
      <c r="K18" s="29">
        <v>0</v>
      </c>
      <c r="L18" s="13">
        <f>17+13</f>
        <v>30</v>
      </c>
      <c r="M18" s="13">
        <f>21+21</f>
        <v>42</v>
      </c>
      <c r="N18" s="13">
        <v>2</v>
      </c>
      <c r="O18" s="45" t="s">
        <v>1137</v>
      </c>
      <c r="P18" s="21"/>
      <c r="Q18" s="21" t="s">
        <v>175</v>
      </c>
      <c r="R18" s="7" t="s">
        <v>171</v>
      </c>
      <c r="S18" s="4" t="s">
        <v>31</v>
      </c>
      <c r="T18" s="4" t="s">
        <v>172</v>
      </c>
      <c r="U18" s="4" t="s">
        <v>173</v>
      </c>
      <c r="V18" s="4" t="s">
        <v>37</v>
      </c>
    </row>
    <row r="19" spans="2:22" ht="18" customHeight="1">
      <c r="B19" s="31">
        <v>14</v>
      </c>
      <c r="C19" s="32" t="s">
        <v>175</v>
      </c>
      <c r="D19" s="33">
        <v>2</v>
      </c>
      <c r="E19" s="48" t="s">
        <v>71</v>
      </c>
      <c r="F19" s="48" t="s">
        <v>174</v>
      </c>
      <c r="G19" s="48" t="s">
        <v>78</v>
      </c>
      <c r="H19" s="35" t="str">
        <f>VLOOKUP(E19,WD!$C$6:$K$65,3,FALSE)</f>
        <v>任篤二麥</v>
      </c>
      <c r="I19" s="36" t="s">
        <v>174</v>
      </c>
      <c r="J19" s="37" t="str">
        <f>VLOOKUP(G19,WD!$C$6:$K$65,3,FALSE)</f>
        <v>古里唔島</v>
      </c>
      <c r="K19" s="29">
        <v>1</v>
      </c>
      <c r="L19" s="13">
        <f>18+21+9</f>
        <v>48</v>
      </c>
      <c r="M19" s="13">
        <f>21+15+15</f>
        <v>51</v>
      </c>
      <c r="N19" s="13">
        <v>2</v>
      </c>
      <c r="O19" s="45" t="s">
        <v>1138</v>
      </c>
      <c r="P19" s="21"/>
      <c r="Q19" s="8"/>
      <c r="R19" s="16">
        <v>1</v>
      </c>
      <c r="S19" s="30" t="s">
        <v>1143</v>
      </c>
      <c r="T19" s="30">
        <v>3</v>
      </c>
      <c r="U19" s="30">
        <v>0</v>
      </c>
      <c r="V19" s="30">
        <f>T19*3+U19*0</f>
        <v>9</v>
      </c>
    </row>
    <row r="20" spans="2:22" ht="18" customHeight="1">
      <c r="B20" s="31">
        <v>15</v>
      </c>
      <c r="C20" s="32" t="s">
        <v>175</v>
      </c>
      <c r="D20" s="33">
        <v>3</v>
      </c>
      <c r="E20" s="48" t="s">
        <v>60</v>
      </c>
      <c r="F20" s="48" t="s">
        <v>174</v>
      </c>
      <c r="G20" s="48" t="s">
        <v>78</v>
      </c>
      <c r="H20" s="35" t="str">
        <f>VLOOKUP(E20,WD!$C$6:$K$65,3,FALSE)</f>
        <v>SURVIVOR</v>
      </c>
      <c r="I20" s="36" t="s">
        <v>174</v>
      </c>
      <c r="J20" s="37" t="str">
        <f>VLOOKUP(G20,WD!$C$6:$K$65,3,FALSE)</f>
        <v>古里唔島</v>
      </c>
      <c r="K20" s="29">
        <v>0</v>
      </c>
      <c r="L20" s="13">
        <v>0</v>
      </c>
      <c r="M20" s="13">
        <v>42</v>
      </c>
      <c r="N20" s="13">
        <v>2</v>
      </c>
      <c r="O20" s="45" t="s">
        <v>1217</v>
      </c>
      <c r="P20" s="21"/>
      <c r="Q20" s="21"/>
      <c r="R20" s="16">
        <v>2</v>
      </c>
      <c r="S20" s="30" t="s">
        <v>350</v>
      </c>
      <c r="T20" s="30">
        <v>2</v>
      </c>
      <c r="U20" s="30">
        <v>1</v>
      </c>
      <c r="V20" s="30">
        <f>T20*3+U20*0</f>
        <v>6</v>
      </c>
    </row>
    <row r="21" spans="2:23" ht="18" customHeight="1">
      <c r="B21" s="31">
        <v>16</v>
      </c>
      <c r="C21" s="32" t="s">
        <v>175</v>
      </c>
      <c r="D21" s="33">
        <v>4</v>
      </c>
      <c r="E21" s="48" t="s">
        <v>71</v>
      </c>
      <c r="F21" s="48" t="s">
        <v>174</v>
      </c>
      <c r="G21" s="48" t="s">
        <v>233</v>
      </c>
      <c r="H21" s="35" t="str">
        <f>VLOOKUP(E21,WD!$C$6:$K$65,3,FALSE)</f>
        <v>任篤二麥</v>
      </c>
      <c r="I21" s="36" t="s">
        <v>174</v>
      </c>
      <c r="J21" s="37" t="s">
        <v>350</v>
      </c>
      <c r="K21" s="29">
        <v>0</v>
      </c>
      <c r="L21" s="13">
        <v>0</v>
      </c>
      <c r="M21" s="13">
        <v>42</v>
      </c>
      <c r="N21" s="13">
        <v>2</v>
      </c>
      <c r="O21" s="634" t="s">
        <v>1211</v>
      </c>
      <c r="P21" s="21"/>
      <c r="Q21" s="21"/>
      <c r="R21" s="16">
        <v>3</v>
      </c>
      <c r="S21" s="30" t="s">
        <v>1144</v>
      </c>
      <c r="T21" s="30">
        <v>0</v>
      </c>
      <c r="U21" s="30">
        <v>3</v>
      </c>
      <c r="V21" s="30">
        <f>T21*3+U21*0</f>
        <v>0</v>
      </c>
      <c r="W21" s="4">
        <f>((L19)/(M19))</f>
        <v>0.9411764705882353</v>
      </c>
    </row>
    <row r="22" spans="2:23" ht="18" customHeight="1">
      <c r="B22" s="31">
        <v>17</v>
      </c>
      <c r="C22" s="32" t="s">
        <v>175</v>
      </c>
      <c r="D22" s="33">
        <v>5</v>
      </c>
      <c r="E22" s="48" t="s">
        <v>78</v>
      </c>
      <c r="F22" s="48" t="s">
        <v>174</v>
      </c>
      <c r="G22" s="48" t="s">
        <v>233</v>
      </c>
      <c r="H22" s="35" t="str">
        <f>VLOOKUP(E22,WD!$C$6:$K$65,3,FALSE)</f>
        <v>古里唔島</v>
      </c>
      <c r="I22" s="36" t="s">
        <v>174</v>
      </c>
      <c r="J22" s="37" t="s">
        <v>350</v>
      </c>
      <c r="K22" s="29">
        <v>2</v>
      </c>
      <c r="L22" s="13">
        <v>42</v>
      </c>
      <c r="M22" s="13">
        <v>34</v>
      </c>
      <c r="N22" s="13">
        <v>0</v>
      </c>
      <c r="O22" s="45" t="s">
        <v>1214</v>
      </c>
      <c r="P22" s="21"/>
      <c r="Q22" s="21"/>
      <c r="R22" s="16">
        <v>4</v>
      </c>
      <c r="S22" s="30" t="s">
        <v>348</v>
      </c>
      <c r="T22" s="30">
        <v>0</v>
      </c>
      <c r="U22" s="30">
        <v>3</v>
      </c>
      <c r="V22" s="30">
        <f>T22*3+U22*0</f>
        <v>0</v>
      </c>
      <c r="W22" s="4">
        <f>((L18)/(M18))</f>
        <v>0.7142857142857143</v>
      </c>
    </row>
    <row r="23" spans="2:18" ht="18" customHeight="1">
      <c r="B23" s="49">
        <v>18</v>
      </c>
      <c r="C23" s="39" t="s">
        <v>175</v>
      </c>
      <c r="D23" s="40">
        <v>6</v>
      </c>
      <c r="E23" s="50" t="s">
        <v>60</v>
      </c>
      <c r="F23" s="50" t="s">
        <v>174</v>
      </c>
      <c r="G23" s="50" t="s">
        <v>71</v>
      </c>
      <c r="H23" s="42" t="str">
        <f>VLOOKUP(E23,WD!$C$6:$K$65,3,FALSE)</f>
        <v>SURVIVOR</v>
      </c>
      <c r="I23" s="43" t="s">
        <v>174</v>
      </c>
      <c r="J23" s="44" t="str">
        <f>VLOOKUP(G23,WD!$C$6:$K$65,3,FALSE)</f>
        <v>任篤二麥</v>
      </c>
      <c r="K23" s="636" t="s">
        <v>1221</v>
      </c>
      <c r="L23" s="637" t="s">
        <v>1221</v>
      </c>
      <c r="M23" s="637" t="s">
        <v>1221</v>
      </c>
      <c r="N23" s="637" t="s">
        <v>1221</v>
      </c>
      <c r="O23" s="45" t="s">
        <v>1222</v>
      </c>
      <c r="P23" s="21"/>
      <c r="Q23" s="8"/>
      <c r="R23" s="8"/>
    </row>
    <row r="24" spans="2:22" ht="18" customHeight="1">
      <c r="B24" s="22">
        <v>19</v>
      </c>
      <c r="C24" s="46" t="s">
        <v>180</v>
      </c>
      <c r="D24" s="47">
        <v>1</v>
      </c>
      <c r="E24" s="48" t="s">
        <v>61</v>
      </c>
      <c r="F24" s="48" t="s">
        <v>174</v>
      </c>
      <c r="G24" s="48" t="s">
        <v>234</v>
      </c>
      <c r="H24" s="26" t="str">
        <f>VLOOKUP(E24,WD!$C$6:$K$65,3,FALSE)</f>
        <v>ABMM</v>
      </c>
      <c r="I24" s="27" t="s">
        <v>174</v>
      </c>
      <c r="J24" s="28" t="s">
        <v>985</v>
      </c>
      <c r="K24" s="29">
        <v>0</v>
      </c>
      <c r="L24" s="13">
        <v>0</v>
      </c>
      <c r="M24" s="13">
        <f>21+21</f>
        <v>42</v>
      </c>
      <c r="N24" s="13">
        <v>2</v>
      </c>
      <c r="O24" s="45" t="s">
        <v>1139</v>
      </c>
      <c r="P24" s="21"/>
      <c r="Q24" s="7" t="s">
        <v>180</v>
      </c>
      <c r="R24" s="7" t="s">
        <v>171</v>
      </c>
      <c r="S24" s="4" t="s">
        <v>31</v>
      </c>
      <c r="T24" s="4" t="s">
        <v>172</v>
      </c>
      <c r="U24" s="4" t="s">
        <v>173</v>
      </c>
      <c r="V24" s="4" t="s">
        <v>37</v>
      </c>
    </row>
    <row r="25" spans="2:22" ht="18" customHeight="1">
      <c r="B25" s="31">
        <v>20</v>
      </c>
      <c r="C25" s="32" t="s">
        <v>180</v>
      </c>
      <c r="D25" s="33">
        <v>2</v>
      </c>
      <c r="E25" s="48" t="s">
        <v>70</v>
      </c>
      <c r="F25" s="48" t="s">
        <v>174</v>
      </c>
      <c r="G25" s="48" t="s">
        <v>79</v>
      </c>
      <c r="H25" s="35" t="str">
        <f>VLOOKUP(E25,WD!$C$6:$K$65,3,FALSE)</f>
        <v>Infinity - 家姐啊妹</v>
      </c>
      <c r="I25" s="36" t="s">
        <v>174</v>
      </c>
      <c r="J25" s="37" t="str">
        <f>VLOOKUP(G25,WD!$C$6:$K$65,3,FALSE)</f>
        <v>Yan Ting</v>
      </c>
      <c r="K25" s="636" t="s">
        <v>1220</v>
      </c>
      <c r="L25" s="636" t="s">
        <v>1220</v>
      </c>
      <c r="M25" s="636" t="s">
        <v>1220</v>
      </c>
      <c r="N25" s="636" t="s">
        <v>1220</v>
      </c>
      <c r="O25" s="1" t="s">
        <v>1113</v>
      </c>
      <c r="P25" s="21"/>
      <c r="Q25" s="8"/>
      <c r="R25" s="16">
        <v>1</v>
      </c>
      <c r="S25" s="30" t="s">
        <v>353</v>
      </c>
      <c r="T25" s="30">
        <v>2</v>
      </c>
      <c r="U25" s="30">
        <v>0</v>
      </c>
      <c r="V25" s="30">
        <f>T25*3+U25*0</f>
        <v>6</v>
      </c>
    </row>
    <row r="26" spans="2:22" ht="18" customHeight="1">
      <c r="B26" s="31">
        <v>21</v>
      </c>
      <c r="C26" s="32" t="s">
        <v>180</v>
      </c>
      <c r="D26" s="33">
        <v>3</v>
      </c>
      <c r="E26" s="48" t="s">
        <v>61</v>
      </c>
      <c r="F26" s="48" t="s">
        <v>174</v>
      </c>
      <c r="G26" s="48" t="s">
        <v>79</v>
      </c>
      <c r="H26" s="35" t="str">
        <f>VLOOKUP(E26,WD!$C$6:$K$65,3,FALSE)</f>
        <v>ABMM</v>
      </c>
      <c r="I26" s="36" t="s">
        <v>174</v>
      </c>
      <c r="J26" s="37" t="str">
        <f>VLOOKUP(G26,WD!$C$6:$K$65,3,FALSE)</f>
        <v>Yan Ting</v>
      </c>
      <c r="K26" s="52">
        <v>0</v>
      </c>
      <c r="L26" s="53">
        <v>0</v>
      </c>
      <c r="M26" s="53">
        <v>42</v>
      </c>
      <c r="N26" s="53">
        <v>2</v>
      </c>
      <c r="O26" s="45" t="s">
        <v>1139</v>
      </c>
      <c r="P26" s="21"/>
      <c r="Q26" s="7"/>
      <c r="R26" s="16">
        <v>2</v>
      </c>
      <c r="S26" s="30" t="s">
        <v>985</v>
      </c>
      <c r="T26" s="30">
        <v>1</v>
      </c>
      <c r="U26" s="30">
        <v>1</v>
      </c>
      <c r="V26" s="30">
        <f>T26*3+U26*0</f>
        <v>3</v>
      </c>
    </row>
    <row r="27" spans="2:22" ht="18" customHeight="1">
      <c r="B27" s="31">
        <v>22</v>
      </c>
      <c r="C27" s="32" t="s">
        <v>180</v>
      </c>
      <c r="D27" s="33">
        <v>4</v>
      </c>
      <c r="E27" s="48" t="s">
        <v>70</v>
      </c>
      <c r="F27" s="48" t="s">
        <v>174</v>
      </c>
      <c r="G27" s="48" t="s">
        <v>234</v>
      </c>
      <c r="H27" s="35" t="str">
        <f>VLOOKUP(E27,WD!$C$6:$K$65,3,FALSE)</f>
        <v>Infinity - 家姐啊妹</v>
      </c>
      <c r="I27" s="36" t="s">
        <v>174</v>
      </c>
      <c r="J27" s="37" t="s">
        <v>985</v>
      </c>
      <c r="K27" s="636" t="s">
        <v>1220</v>
      </c>
      <c r="L27" s="636" t="s">
        <v>1220</v>
      </c>
      <c r="M27" s="636" t="s">
        <v>1220</v>
      </c>
      <c r="N27" s="636" t="s">
        <v>1220</v>
      </c>
      <c r="O27" s="1" t="s">
        <v>1113</v>
      </c>
      <c r="P27" s="21"/>
      <c r="Q27" s="7"/>
      <c r="R27" s="640"/>
      <c r="S27" s="641" t="s">
        <v>346</v>
      </c>
      <c r="T27" s="641"/>
      <c r="U27" s="641"/>
      <c r="V27" s="641"/>
    </row>
    <row r="28" spans="2:22" ht="18" customHeight="1">
      <c r="B28" s="31">
        <v>23</v>
      </c>
      <c r="C28" s="32" t="s">
        <v>180</v>
      </c>
      <c r="D28" s="33">
        <v>5</v>
      </c>
      <c r="E28" s="48" t="s">
        <v>79</v>
      </c>
      <c r="F28" s="48" t="s">
        <v>174</v>
      </c>
      <c r="G28" s="48" t="s">
        <v>234</v>
      </c>
      <c r="H28" s="35" t="str">
        <f>VLOOKUP(E28,WD!$C$6:$K$65,3,FALSE)</f>
        <v>Yan Ting</v>
      </c>
      <c r="I28" s="36" t="s">
        <v>174</v>
      </c>
      <c r="J28" s="37" t="s">
        <v>985</v>
      </c>
      <c r="K28" s="52">
        <v>2</v>
      </c>
      <c r="L28" s="53">
        <v>43</v>
      </c>
      <c r="M28" s="53">
        <v>30</v>
      </c>
      <c r="N28" s="53">
        <v>0</v>
      </c>
      <c r="O28" s="45" t="s">
        <v>1218</v>
      </c>
      <c r="P28" s="21"/>
      <c r="Q28" s="7"/>
      <c r="R28" s="640"/>
      <c r="S28" s="641" t="s">
        <v>1114</v>
      </c>
      <c r="T28" s="641"/>
      <c r="U28" s="641"/>
      <c r="V28" s="641"/>
    </row>
    <row r="29" spans="2:22" ht="18" customHeight="1">
      <c r="B29" s="49">
        <v>24</v>
      </c>
      <c r="C29" s="39" t="s">
        <v>180</v>
      </c>
      <c r="D29" s="40">
        <v>6</v>
      </c>
      <c r="E29" s="50" t="s">
        <v>61</v>
      </c>
      <c r="F29" s="50" t="s">
        <v>174</v>
      </c>
      <c r="G29" s="50" t="s">
        <v>70</v>
      </c>
      <c r="H29" s="42" t="str">
        <f>VLOOKUP(E29,WD!$C$6:$K$65,3,FALSE)</f>
        <v>ABMM</v>
      </c>
      <c r="I29" s="43" t="s">
        <v>174</v>
      </c>
      <c r="J29" s="44" t="str">
        <f>VLOOKUP(G29,WD!$C$6:$K$65,3,FALSE)</f>
        <v>Infinity - 家姐啊妹</v>
      </c>
      <c r="K29" s="636" t="s">
        <v>1220</v>
      </c>
      <c r="L29" s="636" t="s">
        <v>1220</v>
      </c>
      <c r="M29" s="636" t="s">
        <v>1220</v>
      </c>
      <c r="N29" s="636" t="s">
        <v>1220</v>
      </c>
      <c r="O29" s="1" t="s">
        <v>1113</v>
      </c>
      <c r="P29" s="21"/>
      <c r="Q29" s="8"/>
      <c r="R29" s="8"/>
      <c r="S29" s="8"/>
      <c r="T29" s="8"/>
      <c r="U29" s="8"/>
      <c r="V29" s="8"/>
    </row>
    <row r="30" spans="2:22" ht="18" customHeight="1">
      <c r="B30" s="54">
        <v>25</v>
      </c>
      <c r="C30" s="23" t="s">
        <v>185</v>
      </c>
      <c r="D30" s="24">
        <v>1</v>
      </c>
      <c r="E30" s="51" t="s">
        <v>62</v>
      </c>
      <c r="F30" s="51" t="s">
        <v>174</v>
      </c>
      <c r="G30" s="51" t="s">
        <v>186</v>
      </c>
      <c r="H30" s="26" t="str">
        <f>VLOOKUP(E30,WD!$C$6:$K$65,3,FALSE)</f>
        <v>Puipui</v>
      </c>
      <c r="I30" s="27" t="s">
        <v>174</v>
      </c>
      <c r="J30" s="28" t="s">
        <v>989</v>
      </c>
      <c r="K30" s="29">
        <v>0</v>
      </c>
      <c r="L30" s="13">
        <v>0</v>
      </c>
      <c r="M30" s="13">
        <f>21+21</f>
        <v>42</v>
      </c>
      <c r="N30" s="13">
        <v>2</v>
      </c>
      <c r="O30" s="45" t="s">
        <v>1146</v>
      </c>
      <c r="P30" s="21"/>
      <c r="Q30" s="21" t="s">
        <v>185</v>
      </c>
      <c r="R30" s="7" t="s">
        <v>171</v>
      </c>
      <c r="S30" s="4" t="s">
        <v>31</v>
      </c>
      <c r="T30" s="4" t="s">
        <v>172</v>
      </c>
      <c r="U30" s="4" t="s">
        <v>173</v>
      </c>
      <c r="V30" s="4" t="s">
        <v>37</v>
      </c>
    </row>
    <row r="31" spans="2:22" ht="18" customHeight="1">
      <c r="B31" s="31">
        <v>26</v>
      </c>
      <c r="C31" s="32" t="s">
        <v>185</v>
      </c>
      <c r="D31" s="33">
        <v>2</v>
      </c>
      <c r="E31" s="48" t="s">
        <v>69</v>
      </c>
      <c r="F31" s="48" t="s">
        <v>174</v>
      </c>
      <c r="G31" s="48" t="s">
        <v>80</v>
      </c>
      <c r="H31" s="35" t="str">
        <f>VLOOKUP(E31,WD!$C$6:$K$65,3,FALSE)</f>
        <v>Too Tall To Handle</v>
      </c>
      <c r="I31" s="36" t="s">
        <v>174</v>
      </c>
      <c r="J31" s="37" t="str">
        <f>VLOOKUP(G31,WD!$C$6:$K$65,3,FALSE)</f>
        <v>ALPS- CC</v>
      </c>
      <c r="K31" s="29">
        <v>0</v>
      </c>
      <c r="L31" s="13">
        <v>0</v>
      </c>
      <c r="M31" s="13">
        <f>21+21</f>
        <v>42</v>
      </c>
      <c r="N31" s="13">
        <v>2</v>
      </c>
      <c r="O31" s="45" t="s">
        <v>1148</v>
      </c>
      <c r="P31" s="21"/>
      <c r="Q31" s="8"/>
      <c r="R31" s="16">
        <v>1</v>
      </c>
      <c r="S31" s="30" t="s">
        <v>360</v>
      </c>
      <c r="T31" s="30">
        <v>3</v>
      </c>
      <c r="U31" s="30">
        <v>0</v>
      </c>
      <c r="V31" s="30">
        <f>T31*3+U31*0</f>
        <v>9</v>
      </c>
    </row>
    <row r="32" spans="2:22" ht="18" customHeight="1">
      <c r="B32" s="31">
        <v>27</v>
      </c>
      <c r="C32" s="32" t="s">
        <v>185</v>
      </c>
      <c r="D32" s="33">
        <v>3</v>
      </c>
      <c r="E32" s="48" t="s">
        <v>62</v>
      </c>
      <c r="F32" s="48" t="s">
        <v>174</v>
      </c>
      <c r="G32" s="48" t="s">
        <v>80</v>
      </c>
      <c r="H32" s="35" t="str">
        <f>VLOOKUP(E32,WD!$C$6:$K$65,3,FALSE)</f>
        <v>Puipui</v>
      </c>
      <c r="I32" s="36" t="s">
        <v>174</v>
      </c>
      <c r="J32" s="37" t="str">
        <f>VLOOKUP(G32,WD!$C$6:$K$65,3,FALSE)</f>
        <v>ALPS- CC</v>
      </c>
      <c r="K32" s="29">
        <v>0</v>
      </c>
      <c r="L32" s="13">
        <v>0</v>
      </c>
      <c r="M32" s="13">
        <f>21+21</f>
        <v>42</v>
      </c>
      <c r="N32" s="13">
        <v>2</v>
      </c>
      <c r="O32" s="45" t="s">
        <v>1146</v>
      </c>
      <c r="P32" s="21"/>
      <c r="Q32" s="21"/>
      <c r="R32" s="16">
        <v>2</v>
      </c>
      <c r="S32" s="30" t="s">
        <v>989</v>
      </c>
      <c r="T32" s="30">
        <v>2</v>
      </c>
      <c r="U32" s="30">
        <v>1</v>
      </c>
      <c r="V32" s="30">
        <f>T32*3+U32*0</f>
        <v>6</v>
      </c>
    </row>
    <row r="33" spans="2:22" ht="18" customHeight="1">
      <c r="B33" s="31">
        <v>28</v>
      </c>
      <c r="C33" s="32" t="s">
        <v>185</v>
      </c>
      <c r="D33" s="33">
        <v>4</v>
      </c>
      <c r="E33" s="48" t="s">
        <v>69</v>
      </c>
      <c r="F33" s="48" t="s">
        <v>174</v>
      </c>
      <c r="G33" s="48" t="s">
        <v>186</v>
      </c>
      <c r="H33" s="35" t="str">
        <f>VLOOKUP(E33,WD!$C$6:$K$65,3,FALSE)</f>
        <v>Too Tall To Handle</v>
      </c>
      <c r="I33" s="36" t="s">
        <v>174</v>
      </c>
      <c r="J33" s="37" t="s">
        <v>989</v>
      </c>
      <c r="K33" s="29">
        <v>0</v>
      </c>
      <c r="L33" s="13">
        <v>0</v>
      </c>
      <c r="M33" s="13">
        <f>21+21</f>
        <v>42</v>
      </c>
      <c r="N33" s="13">
        <v>2</v>
      </c>
      <c r="O33" s="45" t="s">
        <v>1223</v>
      </c>
      <c r="P33" s="21"/>
      <c r="Q33" s="21"/>
      <c r="R33" s="640"/>
      <c r="S33" s="641" t="s">
        <v>354</v>
      </c>
      <c r="T33" s="641"/>
      <c r="U33" s="641"/>
      <c r="V33" s="641"/>
    </row>
    <row r="34" spans="2:22" ht="18" customHeight="1">
      <c r="B34" s="31">
        <v>29</v>
      </c>
      <c r="C34" s="32" t="s">
        <v>185</v>
      </c>
      <c r="D34" s="33">
        <v>5</v>
      </c>
      <c r="E34" s="48" t="s">
        <v>80</v>
      </c>
      <c r="F34" s="48" t="s">
        <v>174</v>
      </c>
      <c r="G34" s="48" t="s">
        <v>186</v>
      </c>
      <c r="H34" s="35" t="str">
        <f>VLOOKUP(E34,WD!$C$6:$K$65,3,FALSE)</f>
        <v>ALPS- CC</v>
      </c>
      <c r="I34" s="36" t="s">
        <v>174</v>
      </c>
      <c r="J34" s="37" t="s">
        <v>989</v>
      </c>
      <c r="K34" s="29">
        <v>2</v>
      </c>
      <c r="L34" s="13">
        <v>42</v>
      </c>
      <c r="M34" s="13">
        <v>21</v>
      </c>
      <c r="N34" s="13">
        <v>0</v>
      </c>
      <c r="O34" s="45" t="s">
        <v>1233</v>
      </c>
      <c r="P34" s="21"/>
      <c r="Q34" s="21"/>
      <c r="R34" s="640"/>
      <c r="S34" s="641" t="s">
        <v>352</v>
      </c>
      <c r="T34" s="641"/>
      <c r="U34" s="641"/>
      <c r="V34" s="641"/>
    </row>
    <row r="35" spans="2:22" ht="18" customHeight="1">
      <c r="B35" s="49">
        <v>30</v>
      </c>
      <c r="C35" s="39" t="s">
        <v>185</v>
      </c>
      <c r="D35" s="40">
        <v>6</v>
      </c>
      <c r="E35" s="50" t="s">
        <v>62</v>
      </c>
      <c r="F35" s="50" t="s">
        <v>174</v>
      </c>
      <c r="G35" s="50" t="s">
        <v>69</v>
      </c>
      <c r="H35" s="42" t="str">
        <f>VLOOKUP(E35,WD!$C$6:$K$65,3,FALSE)</f>
        <v>Puipui</v>
      </c>
      <c r="I35" s="43" t="s">
        <v>174</v>
      </c>
      <c r="J35" s="44" t="str">
        <f>VLOOKUP(G35,WD!$C$6:$K$65,3,FALSE)</f>
        <v>Too Tall To Handle</v>
      </c>
      <c r="K35" s="636" t="s">
        <v>1221</v>
      </c>
      <c r="L35" s="637" t="s">
        <v>1221</v>
      </c>
      <c r="M35" s="637" t="s">
        <v>1221</v>
      </c>
      <c r="N35" s="637" t="s">
        <v>1221</v>
      </c>
      <c r="O35" s="45" t="s">
        <v>1222</v>
      </c>
      <c r="P35" s="21"/>
      <c r="Q35" s="8"/>
      <c r="R35" s="8"/>
      <c r="S35" s="8"/>
      <c r="T35" s="8"/>
      <c r="U35" s="8"/>
      <c r="V35" s="8"/>
    </row>
    <row r="36" spans="2:22" ht="18" customHeight="1">
      <c r="B36" s="54">
        <v>31</v>
      </c>
      <c r="C36" s="23" t="s">
        <v>187</v>
      </c>
      <c r="D36" s="24">
        <v>1</v>
      </c>
      <c r="E36" s="51" t="s">
        <v>64</v>
      </c>
      <c r="F36" s="51" t="s">
        <v>174</v>
      </c>
      <c r="G36" s="51" t="s">
        <v>188</v>
      </c>
      <c r="H36" s="26" t="str">
        <f>VLOOKUP(E36,WD!$C$6:$K$65,3,FALSE)</f>
        <v>YSYL</v>
      </c>
      <c r="I36" s="27" t="s">
        <v>174</v>
      </c>
      <c r="J36" s="28" t="s">
        <v>984</v>
      </c>
      <c r="K36" s="29">
        <v>0</v>
      </c>
      <c r="L36" s="13">
        <f>11+16</f>
        <v>27</v>
      </c>
      <c r="M36" s="13">
        <f>21+21</f>
        <v>42</v>
      </c>
      <c r="N36" s="13">
        <v>2</v>
      </c>
      <c r="O36" s="45" t="s">
        <v>1149</v>
      </c>
      <c r="P36" s="21"/>
      <c r="Q36" s="7" t="s">
        <v>187</v>
      </c>
      <c r="R36" s="7" t="s">
        <v>171</v>
      </c>
      <c r="S36" s="4" t="s">
        <v>31</v>
      </c>
      <c r="T36" s="4" t="s">
        <v>172</v>
      </c>
      <c r="U36" s="4" t="s">
        <v>173</v>
      </c>
      <c r="V36" s="4" t="s">
        <v>37</v>
      </c>
    </row>
    <row r="37" spans="2:22" ht="18" customHeight="1">
      <c r="B37" s="31">
        <v>32</v>
      </c>
      <c r="C37" s="32" t="s">
        <v>187</v>
      </c>
      <c r="D37" s="33">
        <v>2</v>
      </c>
      <c r="E37" s="48" t="s">
        <v>90</v>
      </c>
      <c r="F37" s="48" t="s">
        <v>174</v>
      </c>
      <c r="G37" s="48" t="s">
        <v>81</v>
      </c>
      <c r="H37" s="35" t="str">
        <f>VLOOKUP(E37,WD!$C$6:$K$65,3,FALSE)</f>
        <v>朱古力甜筒</v>
      </c>
      <c r="I37" s="36" t="s">
        <v>174</v>
      </c>
      <c r="J37" s="37" t="str">
        <f>VLOOKUP(G37,WD!$C$6:$K$65,3,FALSE)</f>
        <v>砌積木</v>
      </c>
      <c r="K37" s="29">
        <v>0</v>
      </c>
      <c r="L37" s="13">
        <v>0</v>
      </c>
      <c r="M37" s="13">
        <f>21+21</f>
        <v>42</v>
      </c>
      <c r="N37" s="13">
        <v>2</v>
      </c>
      <c r="O37" s="45" t="s">
        <v>1147</v>
      </c>
      <c r="P37" s="21"/>
      <c r="Q37" s="8"/>
      <c r="R37" s="16">
        <v>1</v>
      </c>
      <c r="S37" s="30" t="s">
        <v>1151</v>
      </c>
      <c r="T37" s="30">
        <v>2</v>
      </c>
      <c r="U37" s="30">
        <v>1</v>
      </c>
      <c r="V37" s="30">
        <f>T37*3+U37*0</f>
        <v>6</v>
      </c>
    </row>
    <row r="38" spans="2:22" ht="18" customHeight="1">
      <c r="B38" s="31">
        <v>33</v>
      </c>
      <c r="C38" s="32" t="s">
        <v>187</v>
      </c>
      <c r="D38" s="33">
        <v>3</v>
      </c>
      <c r="E38" s="48" t="s">
        <v>64</v>
      </c>
      <c r="F38" s="48" t="s">
        <v>174</v>
      </c>
      <c r="G38" s="48" t="s">
        <v>81</v>
      </c>
      <c r="H38" s="35" t="str">
        <f>VLOOKUP(E38,WD!$C$6:$K$65,3,FALSE)</f>
        <v>YSYL</v>
      </c>
      <c r="I38" s="36" t="s">
        <v>174</v>
      </c>
      <c r="J38" s="37" t="str">
        <f>VLOOKUP(G38,WD!$C$6:$K$65,3,FALSE)</f>
        <v>砌積木</v>
      </c>
      <c r="K38" s="29">
        <v>2</v>
      </c>
      <c r="L38" s="13">
        <v>42</v>
      </c>
      <c r="M38" s="13">
        <v>29</v>
      </c>
      <c r="N38" s="13">
        <v>0</v>
      </c>
      <c r="O38" s="45" t="s">
        <v>1228</v>
      </c>
      <c r="P38" s="21"/>
      <c r="Q38" s="7"/>
      <c r="R38" s="16">
        <v>2</v>
      </c>
      <c r="S38" s="30" t="s">
        <v>1150</v>
      </c>
      <c r="T38" s="30">
        <v>2</v>
      </c>
      <c r="U38" s="30">
        <v>1</v>
      </c>
      <c r="V38" s="30">
        <f>T38*3+U38*0</f>
        <v>6</v>
      </c>
    </row>
    <row r="39" spans="2:22" ht="18" customHeight="1">
      <c r="B39" s="31">
        <v>34</v>
      </c>
      <c r="C39" s="32" t="s">
        <v>187</v>
      </c>
      <c r="D39" s="33">
        <v>4</v>
      </c>
      <c r="E39" s="48" t="s">
        <v>90</v>
      </c>
      <c r="F39" s="48" t="s">
        <v>174</v>
      </c>
      <c r="G39" s="48" t="s">
        <v>188</v>
      </c>
      <c r="H39" s="35" t="str">
        <f>VLOOKUP(E39,WD!$C$6:$K$65,3,FALSE)</f>
        <v>朱古力甜筒</v>
      </c>
      <c r="I39" s="36" t="s">
        <v>174</v>
      </c>
      <c r="J39" s="37" t="s">
        <v>984</v>
      </c>
      <c r="K39" s="29">
        <v>2</v>
      </c>
      <c r="L39" s="13">
        <v>53</v>
      </c>
      <c r="M39" s="13">
        <v>44</v>
      </c>
      <c r="N39" s="13">
        <v>1</v>
      </c>
      <c r="O39" s="45" t="s">
        <v>1231</v>
      </c>
      <c r="P39" s="21"/>
      <c r="Q39" s="7"/>
      <c r="R39" s="16">
        <v>3</v>
      </c>
      <c r="S39" s="30" t="s">
        <v>984</v>
      </c>
      <c r="T39" s="30">
        <v>1</v>
      </c>
      <c r="U39" s="30">
        <v>2</v>
      </c>
      <c r="V39" s="30">
        <f>T39*3+U39*0</f>
        <v>3</v>
      </c>
    </row>
    <row r="40" spans="2:22" ht="18" customHeight="1">
      <c r="B40" s="31">
        <v>35</v>
      </c>
      <c r="C40" s="32" t="s">
        <v>187</v>
      </c>
      <c r="D40" s="33">
        <v>5</v>
      </c>
      <c r="E40" s="48" t="s">
        <v>81</v>
      </c>
      <c r="F40" s="48" t="s">
        <v>174</v>
      </c>
      <c r="G40" s="48" t="s">
        <v>188</v>
      </c>
      <c r="H40" s="35" t="str">
        <f>VLOOKUP(E40,WD!$C$6:$K$65,3,FALSE)</f>
        <v>砌積木</v>
      </c>
      <c r="I40" s="36" t="s">
        <v>174</v>
      </c>
      <c r="J40" s="37" t="s">
        <v>984</v>
      </c>
      <c r="K40" s="29">
        <v>2</v>
      </c>
      <c r="L40" s="13">
        <v>45</v>
      </c>
      <c r="M40" s="13">
        <v>37</v>
      </c>
      <c r="N40" s="13">
        <v>0</v>
      </c>
      <c r="O40" s="45" t="s">
        <v>1234</v>
      </c>
      <c r="P40" s="21"/>
      <c r="Q40" s="7"/>
      <c r="R40" s="16">
        <v>4</v>
      </c>
      <c r="S40" s="30" t="s">
        <v>342</v>
      </c>
      <c r="T40" s="30">
        <v>1</v>
      </c>
      <c r="U40" s="30">
        <v>2</v>
      </c>
      <c r="V40" s="30">
        <f>T40*3+U40*0</f>
        <v>3</v>
      </c>
    </row>
    <row r="41" spans="2:22" ht="18" customHeight="1">
      <c r="B41" s="49">
        <v>36</v>
      </c>
      <c r="C41" s="39" t="s">
        <v>187</v>
      </c>
      <c r="D41" s="40">
        <v>6</v>
      </c>
      <c r="E41" s="50" t="s">
        <v>64</v>
      </c>
      <c r="F41" s="50" t="s">
        <v>174</v>
      </c>
      <c r="G41" s="50" t="s">
        <v>90</v>
      </c>
      <c r="H41" s="42" t="str">
        <f>VLOOKUP(E41,WD!$C$6:$K$65,3,FALSE)</f>
        <v>YSYL</v>
      </c>
      <c r="I41" s="43" t="s">
        <v>174</v>
      </c>
      <c r="J41" s="44" t="str">
        <f>VLOOKUP(G41,WD!$C$6:$K$65,3,FALSE)</f>
        <v>朱古力甜筒</v>
      </c>
      <c r="K41" s="29">
        <v>1</v>
      </c>
      <c r="L41" s="13">
        <v>56</v>
      </c>
      <c r="M41" s="13">
        <v>58</v>
      </c>
      <c r="N41" s="13">
        <v>2</v>
      </c>
      <c r="O41" s="45" t="s">
        <v>1230</v>
      </c>
      <c r="P41" s="21"/>
      <c r="Q41" s="8"/>
      <c r="R41" s="8"/>
      <c r="S41" s="8"/>
      <c r="T41" s="8"/>
      <c r="U41" s="8"/>
      <c r="V41" s="8"/>
    </row>
    <row r="42" spans="2:22" ht="18" customHeight="1">
      <c r="B42" s="54">
        <v>37</v>
      </c>
      <c r="C42" s="23" t="s">
        <v>189</v>
      </c>
      <c r="D42" s="24">
        <v>1</v>
      </c>
      <c r="E42" s="51" t="s">
        <v>65</v>
      </c>
      <c r="F42" s="51" t="s">
        <v>174</v>
      </c>
      <c r="G42" s="51" t="s">
        <v>190</v>
      </c>
      <c r="H42" s="26" t="str">
        <f>VLOOKUP(E42,WD!$C$6:$K$65,3,FALSE)</f>
        <v>QUIT</v>
      </c>
      <c r="I42" s="27" t="s">
        <v>174</v>
      </c>
      <c r="J42" s="28" t="s">
        <v>1015</v>
      </c>
      <c r="K42" s="29" t="s">
        <v>1007</v>
      </c>
      <c r="L42" s="29" t="s">
        <v>1007</v>
      </c>
      <c r="M42" s="29" t="s">
        <v>1007</v>
      </c>
      <c r="N42" s="29" t="s">
        <v>1007</v>
      </c>
      <c r="O42" s="45"/>
      <c r="P42" s="21"/>
      <c r="Q42" s="21" t="s">
        <v>189</v>
      </c>
      <c r="R42" s="7" t="s">
        <v>171</v>
      </c>
      <c r="S42" s="4" t="s">
        <v>31</v>
      </c>
      <c r="T42" s="4" t="s">
        <v>172</v>
      </c>
      <c r="U42" s="4" t="s">
        <v>173</v>
      </c>
      <c r="V42" s="4" t="s">
        <v>37</v>
      </c>
    </row>
    <row r="43" spans="2:23" ht="18" customHeight="1">
      <c r="B43" s="31">
        <v>38</v>
      </c>
      <c r="C43" s="32" t="s">
        <v>189</v>
      </c>
      <c r="D43" s="33">
        <v>2</v>
      </c>
      <c r="E43" s="48" t="s">
        <v>91</v>
      </c>
      <c r="F43" s="48" t="s">
        <v>174</v>
      </c>
      <c r="G43" s="48" t="s">
        <v>82</v>
      </c>
      <c r="H43" s="35" t="str">
        <f>VLOOKUP(E43,WD!$C$6:$K$65,3,FALSE)</f>
        <v>槑</v>
      </c>
      <c r="I43" s="36" t="s">
        <v>174</v>
      </c>
      <c r="J43" s="37" t="str">
        <f>VLOOKUP(G43,WD!$C$6:$K$65,3,FALSE)</f>
        <v>Ma Ling Shu</v>
      </c>
      <c r="K43" s="29">
        <v>0</v>
      </c>
      <c r="L43" s="13">
        <v>0</v>
      </c>
      <c r="M43" s="13">
        <f>21+21</f>
        <v>42</v>
      </c>
      <c r="N43" s="13">
        <v>2</v>
      </c>
      <c r="O43" s="45" t="s">
        <v>1140</v>
      </c>
      <c r="P43" s="21"/>
      <c r="Q43" s="21"/>
      <c r="R43" s="16">
        <v>1</v>
      </c>
      <c r="S43" s="30" t="s">
        <v>1145</v>
      </c>
      <c r="T43" s="30">
        <v>1</v>
      </c>
      <c r="U43" s="30">
        <v>1</v>
      </c>
      <c r="V43" s="30">
        <f>T43*3+U43*0</f>
        <v>3</v>
      </c>
      <c r="W43" s="4">
        <f>((M47)/(L47))</f>
        <v>1.826086956521739</v>
      </c>
    </row>
    <row r="44" spans="2:23" ht="18" customHeight="1">
      <c r="B44" s="31">
        <v>39</v>
      </c>
      <c r="C44" s="32" t="s">
        <v>189</v>
      </c>
      <c r="D44" s="33">
        <v>3</v>
      </c>
      <c r="E44" s="48" t="s">
        <v>65</v>
      </c>
      <c r="F44" s="48" t="s">
        <v>174</v>
      </c>
      <c r="G44" s="48" t="s">
        <v>82</v>
      </c>
      <c r="H44" s="35" t="str">
        <f>VLOOKUP(E44,WD!$C$6:$K$65,3,FALSE)</f>
        <v>QUIT</v>
      </c>
      <c r="I44" s="36" t="s">
        <v>174</v>
      </c>
      <c r="J44" s="37" t="str">
        <f>VLOOKUP(G44,WD!$C$6:$K$65,3,FALSE)</f>
        <v>Ma Ling Shu</v>
      </c>
      <c r="K44" s="29">
        <v>2</v>
      </c>
      <c r="L44" s="13">
        <v>42</v>
      </c>
      <c r="M44" s="13">
        <v>0</v>
      </c>
      <c r="N44" s="13">
        <v>0</v>
      </c>
      <c r="O44" s="45" t="s">
        <v>1212</v>
      </c>
      <c r="P44" s="21"/>
      <c r="Q44" s="21"/>
      <c r="R44" s="16">
        <v>2</v>
      </c>
      <c r="S44" s="30" t="s">
        <v>345</v>
      </c>
      <c r="T44" s="30">
        <v>1</v>
      </c>
      <c r="U44" s="30">
        <v>1</v>
      </c>
      <c r="V44" s="30">
        <f>T44*3+U44*0</f>
        <v>3</v>
      </c>
      <c r="W44" s="4">
        <f>((L47)/(M47))</f>
        <v>0.5476190476190477</v>
      </c>
    </row>
    <row r="45" spans="2:23" ht="18" customHeight="1">
      <c r="B45" s="31">
        <v>40</v>
      </c>
      <c r="C45" s="32" t="s">
        <v>189</v>
      </c>
      <c r="D45" s="33">
        <v>4</v>
      </c>
      <c r="E45" s="48" t="s">
        <v>91</v>
      </c>
      <c r="F45" s="48" t="s">
        <v>174</v>
      </c>
      <c r="G45" s="48" t="s">
        <v>190</v>
      </c>
      <c r="H45" s="35" t="str">
        <f>VLOOKUP(E45,WD!$C$6:$K$65,3,FALSE)</f>
        <v>槑</v>
      </c>
      <c r="I45" s="36" t="s">
        <v>174</v>
      </c>
      <c r="J45" s="37" t="s">
        <v>1015</v>
      </c>
      <c r="K45" s="29" t="s">
        <v>1007</v>
      </c>
      <c r="L45" s="29" t="s">
        <v>1007</v>
      </c>
      <c r="M45" s="29" t="s">
        <v>1007</v>
      </c>
      <c r="N45" s="29" t="s">
        <v>1007</v>
      </c>
      <c r="O45" s="45"/>
      <c r="P45" s="21"/>
      <c r="Q45" s="21"/>
      <c r="R45" s="16">
        <v>3</v>
      </c>
      <c r="S45" s="30" t="s">
        <v>582</v>
      </c>
      <c r="T45" s="30">
        <v>1</v>
      </c>
      <c r="U45" s="30">
        <v>1</v>
      </c>
      <c r="V45" s="30">
        <f>T45*3+U45*0</f>
        <v>3</v>
      </c>
      <c r="W45" s="4">
        <f>0</f>
        <v>0</v>
      </c>
    </row>
    <row r="46" spans="2:22" ht="18" customHeight="1">
      <c r="B46" s="31">
        <v>41</v>
      </c>
      <c r="C46" s="32" t="s">
        <v>189</v>
      </c>
      <c r="D46" s="33">
        <v>5</v>
      </c>
      <c r="E46" s="48" t="s">
        <v>82</v>
      </c>
      <c r="F46" s="48" t="s">
        <v>174</v>
      </c>
      <c r="G46" s="48" t="s">
        <v>190</v>
      </c>
      <c r="H46" s="35" t="str">
        <f>VLOOKUP(E46,WD!$C$6:$K$65,3,FALSE)</f>
        <v>Ma Ling Shu</v>
      </c>
      <c r="I46" s="36" t="s">
        <v>174</v>
      </c>
      <c r="J46" s="37" t="s">
        <v>1015</v>
      </c>
      <c r="K46" s="29" t="s">
        <v>1007</v>
      </c>
      <c r="L46" s="29" t="s">
        <v>1007</v>
      </c>
      <c r="M46" s="29" t="s">
        <v>1007</v>
      </c>
      <c r="N46" s="29" t="s">
        <v>1007</v>
      </c>
      <c r="O46" s="45"/>
      <c r="P46" s="21"/>
      <c r="Q46" s="21"/>
      <c r="R46" s="640"/>
      <c r="S46" s="641"/>
      <c r="T46" s="641"/>
      <c r="U46" s="641"/>
      <c r="V46" s="641"/>
    </row>
    <row r="47" spans="2:22" ht="18" customHeight="1">
      <c r="B47" s="49">
        <v>42</v>
      </c>
      <c r="C47" s="39" t="s">
        <v>189</v>
      </c>
      <c r="D47" s="40">
        <v>6</v>
      </c>
      <c r="E47" s="50" t="s">
        <v>65</v>
      </c>
      <c r="F47" s="50" t="s">
        <v>174</v>
      </c>
      <c r="G47" s="50" t="s">
        <v>91</v>
      </c>
      <c r="H47" s="42" t="str">
        <f>VLOOKUP(E47,WD!$C$6:$K$65,3,FALSE)</f>
        <v>QUIT</v>
      </c>
      <c r="I47" s="43" t="s">
        <v>174</v>
      </c>
      <c r="J47" s="44" t="str">
        <f>VLOOKUP(G47,WD!$C$6:$K$65,3,FALSE)</f>
        <v>槑</v>
      </c>
      <c r="K47" s="29">
        <v>0</v>
      </c>
      <c r="L47" s="13">
        <v>23</v>
      </c>
      <c r="M47" s="13">
        <v>42</v>
      </c>
      <c r="N47" s="13">
        <v>2</v>
      </c>
      <c r="O47" s="45" t="s">
        <v>1224</v>
      </c>
      <c r="P47" s="21"/>
      <c r="Q47" s="8"/>
      <c r="R47" s="8"/>
      <c r="S47" s="8"/>
      <c r="T47" s="8"/>
      <c r="U47" s="8"/>
      <c r="V47" s="8"/>
    </row>
    <row r="48" spans="2:22" ht="18" customHeight="1">
      <c r="B48" s="22">
        <v>43</v>
      </c>
      <c r="C48" s="46" t="s">
        <v>191</v>
      </c>
      <c r="D48" s="47">
        <v>1</v>
      </c>
      <c r="E48" s="48" t="s">
        <v>66</v>
      </c>
      <c r="F48" s="48" t="s">
        <v>174</v>
      </c>
      <c r="G48" s="48" t="s">
        <v>192</v>
      </c>
      <c r="H48" s="26" t="str">
        <f>VLOOKUP(E48,WD!$C$6:$K$65,3,FALSE)</f>
        <v>詩兒</v>
      </c>
      <c r="I48" s="27" t="s">
        <v>174</v>
      </c>
      <c r="J48" s="28" t="s">
        <v>1014</v>
      </c>
      <c r="K48" s="29">
        <v>2</v>
      </c>
      <c r="L48" s="13">
        <v>43</v>
      </c>
      <c r="M48" s="13">
        <f>19+20</f>
        <v>39</v>
      </c>
      <c r="N48" s="13">
        <v>0</v>
      </c>
      <c r="O48" s="45" t="s">
        <v>1225</v>
      </c>
      <c r="P48" s="21"/>
      <c r="Q48" s="7" t="s">
        <v>191</v>
      </c>
      <c r="R48" s="7" t="s">
        <v>171</v>
      </c>
      <c r="S48" s="4" t="s">
        <v>31</v>
      </c>
      <c r="T48" s="4" t="s">
        <v>172</v>
      </c>
      <c r="U48" s="4" t="s">
        <v>173</v>
      </c>
      <c r="V48" s="4" t="s">
        <v>37</v>
      </c>
    </row>
    <row r="49" spans="2:22" ht="18" customHeight="1">
      <c r="B49" s="31">
        <v>44</v>
      </c>
      <c r="C49" s="32" t="s">
        <v>191</v>
      </c>
      <c r="D49" s="33">
        <v>2</v>
      </c>
      <c r="E49" s="48" t="s">
        <v>92</v>
      </c>
      <c r="F49" s="48" t="s">
        <v>174</v>
      </c>
      <c r="G49" s="48" t="s">
        <v>83</v>
      </c>
      <c r="H49" s="35" t="str">
        <f>VLOOKUP(E49,WD!$C$6:$K$65,3,FALSE)</f>
        <v>冰祈琳</v>
      </c>
      <c r="I49" s="36" t="s">
        <v>174</v>
      </c>
      <c r="J49" s="37" t="str">
        <f>VLOOKUP(G49,WD!$C$6:$K$65,3,FALSE)</f>
        <v>IC</v>
      </c>
      <c r="K49" s="29">
        <v>2</v>
      </c>
      <c r="L49" s="13">
        <f>21+21</f>
        <v>42</v>
      </c>
      <c r="M49" s="13">
        <f>10+12</f>
        <v>22</v>
      </c>
      <c r="N49" s="13">
        <v>0</v>
      </c>
      <c r="O49" s="45" t="s">
        <v>1047</v>
      </c>
      <c r="P49" s="21"/>
      <c r="Q49" s="7"/>
      <c r="R49" s="16">
        <v>1</v>
      </c>
      <c r="S49" s="30" t="s">
        <v>1153</v>
      </c>
      <c r="T49" s="30">
        <v>3</v>
      </c>
      <c r="U49" s="30">
        <v>0</v>
      </c>
      <c r="V49" s="30">
        <f>T49*3+U49*0</f>
        <v>9</v>
      </c>
    </row>
    <row r="50" spans="2:22" ht="18" customHeight="1">
      <c r="B50" s="31">
        <v>45</v>
      </c>
      <c r="C50" s="32" t="s">
        <v>191</v>
      </c>
      <c r="D50" s="33">
        <v>3</v>
      </c>
      <c r="E50" s="48" t="s">
        <v>66</v>
      </c>
      <c r="F50" s="48" t="s">
        <v>174</v>
      </c>
      <c r="G50" s="48" t="s">
        <v>83</v>
      </c>
      <c r="H50" s="35" t="str">
        <f>VLOOKUP(E50,WD!$C$6:$K$65,3,FALSE)</f>
        <v>詩兒</v>
      </c>
      <c r="I50" s="36" t="s">
        <v>174</v>
      </c>
      <c r="J50" s="37" t="str">
        <f>VLOOKUP(G50,WD!$C$6:$K$65,3,FALSE)</f>
        <v>IC</v>
      </c>
      <c r="K50" s="29">
        <v>2</v>
      </c>
      <c r="L50" s="13">
        <v>43</v>
      </c>
      <c r="M50" s="13">
        <v>35</v>
      </c>
      <c r="N50" s="13">
        <v>0</v>
      </c>
      <c r="O50" s="45" t="s">
        <v>1229</v>
      </c>
      <c r="P50" s="21"/>
      <c r="Q50" s="7"/>
      <c r="R50" s="16">
        <v>2</v>
      </c>
      <c r="S50" s="30" t="s">
        <v>1152</v>
      </c>
      <c r="T50" s="30">
        <v>2</v>
      </c>
      <c r="U50" s="30">
        <v>1</v>
      </c>
      <c r="V50" s="30">
        <f>T50*3+U50*0</f>
        <v>6</v>
      </c>
    </row>
    <row r="51" spans="2:22" ht="18" customHeight="1">
      <c r="B51" s="31">
        <v>46</v>
      </c>
      <c r="C51" s="32" t="s">
        <v>191</v>
      </c>
      <c r="D51" s="33">
        <v>4</v>
      </c>
      <c r="E51" s="48" t="s">
        <v>92</v>
      </c>
      <c r="F51" s="48" t="s">
        <v>174</v>
      </c>
      <c r="G51" s="48" t="s">
        <v>192</v>
      </c>
      <c r="H51" s="35" t="str">
        <f>VLOOKUP(E51,WD!$C$6:$K$65,3,FALSE)</f>
        <v>冰祈琳</v>
      </c>
      <c r="I51" s="36" t="s">
        <v>174</v>
      </c>
      <c r="J51" s="37" t="s">
        <v>1014</v>
      </c>
      <c r="K51" s="29">
        <v>2</v>
      </c>
      <c r="L51" s="13">
        <v>42</v>
      </c>
      <c r="M51" s="13">
        <v>30</v>
      </c>
      <c r="N51" s="13">
        <v>0</v>
      </c>
      <c r="O51" s="1" t="s">
        <v>1232</v>
      </c>
      <c r="Q51" s="7"/>
      <c r="R51" s="16">
        <v>3</v>
      </c>
      <c r="S51" s="30" t="s">
        <v>349</v>
      </c>
      <c r="T51" s="30">
        <v>1</v>
      </c>
      <c r="U51" s="30">
        <v>2</v>
      </c>
      <c r="V51" s="30">
        <f>T51*3+U51*0</f>
        <v>3</v>
      </c>
    </row>
    <row r="52" spans="2:22" ht="18" customHeight="1">
      <c r="B52" s="31">
        <v>47</v>
      </c>
      <c r="C52" s="32" t="s">
        <v>191</v>
      </c>
      <c r="D52" s="33">
        <v>5</v>
      </c>
      <c r="E52" s="48" t="s">
        <v>83</v>
      </c>
      <c r="F52" s="48" t="s">
        <v>174</v>
      </c>
      <c r="G52" s="48" t="s">
        <v>192</v>
      </c>
      <c r="H52" s="35" t="str">
        <f>VLOOKUP(E52,WD!$C$6:$K$65,3,FALSE)</f>
        <v>IC</v>
      </c>
      <c r="I52" s="36" t="s">
        <v>174</v>
      </c>
      <c r="J52" s="37" t="s">
        <v>1014</v>
      </c>
      <c r="K52" s="29">
        <v>2</v>
      </c>
      <c r="L52" s="13">
        <v>45</v>
      </c>
      <c r="M52" s="13">
        <v>39</v>
      </c>
      <c r="N52" s="13">
        <v>0</v>
      </c>
      <c r="O52" s="1" t="s">
        <v>1235</v>
      </c>
      <c r="Q52" s="7"/>
      <c r="R52" s="16">
        <v>4</v>
      </c>
      <c r="S52" s="30" t="s">
        <v>1014</v>
      </c>
      <c r="T52" s="30">
        <v>0</v>
      </c>
      <c r="U52" s="30">
        <v>3</v>
      </c>
      <c r="V52" s="30">
        <f>T52*3+U52*0</f>
        <v>0</v>
      </c>
    </row>
    <row r="53" spans="2:18" ht="18" customHeight="1">
      <c r="B53" s="49">
        <v>48</v>
      </c>
      <c r="C53" s="39" t="s">
        <v>191</v>
      </c>
      <c r="D53" s="40">
        <v>6</v>
      </c>
      <c r="E53" s="50" t="s">
        <v>66</v>
      </c>
      <c r="F53" s="50" t="s">
        <v>174</v>
      </c>
      <c r="G53" s="50" t="s">
        <v>92</v>
      </c>
      <c r="H53" s="42" t="str">
        <f>VLOOKUP(E53,WD!$C$6:$K$65,3,FALSE)</f>
        <v>詩兒</v>
      </c>
      <c r="I53" s="43" t="s">
        <v>174</v>
      </c>
      <c r="J53" s="44" t="str">
        <f>VLOOKUP(G53,WD!$C$6:$K$65,3,FALSE)</f>
        <v>冰祈琳</v>
      </c>
      <c r="K53" s="29">
        <v>2</v>
      </c>
      <c r="L53" s="13">
        <v>51</v>
      </c>
      <c r="M53" s="13">
        <v>48</v>
      </c>
      <c r="N53" s="13">
        <v>1</v>
      </c>
      <c r="O53" s="1" t="s">
        <v>1236</v>
      </c>
      <c r="Q53" s="45"/>
      <c r="R53" s="45"/>
    </row>
    <row r="54" spans="17:18" ht="15.75">
      <c r="Q54" s="45"/>
      <c r="R54" s="45"/>
    </row>
    <row r="55" spans="17:18" ht="15.75">
      <c r="Q55" s="45"/>
      <c r="R55" s="45"/>
    </row>
    <row r="56" spans="17:18" ht="15.75">
      <c r="Q56" s="45"/>
      <c r="R56" s="45"/>
    </row>
    <row r="57" spans="17:18" ht="15.75">
      <c r="Q57" s="45"/>
      <c r="R57" s="45"/>
    </row>
    <row r="58" spans="17:18" ht="15.75">
      <c r="Q58" s="45"/>
      <c r="R58" s="45"/>
    </row>
    <row r="59" spans="17:18" ht="15.75">
      <c r="Q59" s="45"/>
      <c r="R59" s="45"/>
    </row>
    <row r="60" spans="17:18" ht="15.75">
      <c r="Q60" s="45"/>
      <c r="R60" s="45"/>
    </row>
    <row r="61" spans="17:18" ht="15.75">
      <c r="Q61" s="45"/>
      <c r="R61" s="45"/>
    </row>
    <row r="62" spans="17:18" ht="15.75">
      <c r="Q62" s="45"/>
      <c r="R62" s="45"/>
    </row>
    <row r="63" spans="17:18" ht="15.75">
      <c r="Q63" s="45"/>
      <c r="R63" s="45"/>
    </row>
    <row r="64" spans="17:18" ht="15.75">
      <c r="Q64" s="45"/>
      <c r="R64" s="45"/>
    </row>
    <row r="65" spans="17:18" ht="15.75">
      <c r="Q65" s="45"/>
      <c r="R65" s="45"/>
    </row>
    <row r="66" spans="17:18" ht="15.75">
      <c r="Q66" s="45"/>
      <c r="R66" s="45"/>
    </row>
    <row r="67" spans="17:18" ht="15.75">
      <c r="Q67" s="45"/>
      <c r="R67" s="45"/>
    </row>
    <row r="68" spans="17:18" ht="15.75">
      <c r="Q68" s="45"/>
      <c r="R68" s="45"/>
    </row>
    <row r="69" spans="17:18" ht="15.75">
      <c r="Q69" s="45"/>
      <c r="R69" s="45"/>
    </row>
    <row r="70" spans="17:18" ht="15.75">
      <c r="Q70" s="45"/>
      <c r="R70" s="45"/>
    </row>
    <row r="71" spans="17:18" ht="15.75">
      <c r="Q71" s="45"/>
      <c r="R71" s="45"/>
    </row>
    <row r="72" spans="17:22" ht="15.75">
      <c r="Q72" s="7" t="s">
        <v>171</v>
      </c>
      <c r="R72" s="4" t="s">
        <v>31</v>
      </c>
      <c r="S72" s="4" t="s">
        <v>172</v>
      </c>
      <c r="T72" s="4" t="s">
        <v>173</v>
      </c>
      <c r="U72" s="4" t="s">
        <v>37</v>
      </c>
      <c r="V72" s="7" t="s">
        <v>236</v>
      </c>
    </row>
    <row r="73" spans="17:21" ht="15.75">
      <c r="Q73" s="16">
        <v>1</v>
      </c>
      <c r="R73" s="30"/>
      <c r="S73" s="30"/>
      <c r="T73" s="30"/>
      <c r="U73" s="30">
        <f>S73*3+T73*0</f>
        <v>0</v>
      </c>
    </row>
    <row r="74" spans="17:21" ht="15.75">
      <c r="Q74" s="16">
        <v>2</v>
      </c>
      <c r="R74" s="30"/>
      <c r="S74" s="30"/>
      <c r="T74" s="30"/>
      <c r="U74" s="30">
        <f>S74*3+T74*0</f>
        <v>0</v>
      </c>
    </row>
    <row r="75" spans="17:21" ht="15.75">
      <c r="Q75" s="16">
        <v>3</v>
      </c>
      <c r="R75" s="30"/>
      <c r="S75" s="30"/>
      <c r="T75" s="30"/>
      <c r="U75" s="30">
        <f>S75*3+T75*0</f>
        <v>0</v>
      </c>
    </row>
    <row r="76" spans="17:21" ht="15.75">
      <c r="Q76" s="16"/>
      <c r="R76" s="55"/>
      <c r="S76" s="30"/>
      <c r="T76" s="30"/>
      <c r="U76" s="30"/>
    </row>
    <row r="77" spans="17:18" ht="15.75">
      <c r="Q77" s="45"/>
      <c r="R77" s="45"/>
    </row>
    <row r="78" spans="17:22" ht="15.75">
      <c r="Q78" s="7" t="s">
        <v>171</v>
      </c>
      <c r="R78" s="4" t="s">
        <v>31</v>
      </c>
      <c r="S78" s="4" t="s">
        <v>172</v>
      </c>
      <c r="T78" s="4" t="s">
        <v>173</v>
      </c>
      <c r="U78" s="4" t="s">
        <v>37</v>
      </c>
      <c r="V78" s="7" t="s">
        <v>238</v>
      </c>
    </row>
    <row r="79" spans="17:21" ht="15.75">
      <c r="Q79" s="16">
        <v>1</v>
      </c>
      <c r="R79" s="30"/>
      <c r="S79" s="30"/>
      <c r="T79" s="30"/>
      <c r="U79" s="30">
        <f>S79*3+T79*0</f>
        <v>0</v>
      </c>
    </row>
    <row r="80" spans="17:21" ht="15.75">
      <c r="Q80" s="16">
        <v>2</v>
      </c>
      <c r="R80" s="30"/>
      <c r="S80" s="30"/>
      <c r="T80" s="30"/>
      <c r="U80" s="30">
        <f>S80*3+T80*0</f>
        <v>0</v>
      </c>
    </row>
    <row r="81" spans="17:21" ht="15.75">
      <c r="Q81" s="16"/>
      <c r="R81" s="55"/>
      <c r="S81" s="30"/>
      <c r="T81" s="30"/>
      <c r="U81" s="30"/>
    </row>
    <row r="82" spans="17:21" ht="15.75">
      <c r="Q82" s="16"/>
      <c r="R82" s="55"/>
      <c r="S82" s="30"/>
      <c r="T82" s="30"/>
      <c r="U82" s="30"/>
    </row>
    <row r="83" spans="17:18" ht="15.75">
      <c r="Q83" s="45"/>
      <c r="R83" s="45"/>
    </row>
    <row r="84" spans="17:22" ht="15.75">
      <c r="Q84" s="7" t="s">
        <v>171</v>
      </c>
      <c r="R84" s="4" t="s">
        <v>31</v>
      </c>
      <c r="S84" s="4" t="s">
        <v>172</v>
      </c>
      <c r="T84" s="4" t="s">
        <v>173</v>
      </c>
      <c r="U84" s="4" t="s">
        <v>37</v>
      </c>
      <c r="V84" s="7" t="s">
        <v>240</v>
      </c>
    </row>
    <row r="85" spans="17:21" ht="15.75">
      <c r="Q85" s="16">
        <v>1</v>
      </c>
      <c r="R85" s="30"/>
      <c r="S85" s="30"/>
      <c r="T85" s="30"/>
      <c r="U85" s="30">
        <f>S85*3+T85*0</f>
        <v>0</v>
      </c>
    </row>
    <row r="86" spans="17:21" ht="15.75">
      <c r="Q86" s="16">
        <v>2</v>
      </c>
      <c r="R86" s="30"/>
      <c r="S86" s="30"/>
      <c r="T86" s="30"/>
      <c r="U86" s="30">
        <f>S86*3+T86*0</f>
        <v>0</v>
      </c>
    </row>
    <row r="87" spans="17:21" ht="15.75">
      <c r="Q87" s="16"/>
      <c r="R87" s="55"/>
      <c r="S87" s="30"/>
      <c r="T87" s="30"/>
      <c r="U87" s="30"/>
    </row>
    <row r="88" spans="17:21" ht="15.75">
      <c r="Q88" s="16"/>
      <c r="R88" s="55"/>
      <c r="S88" s="30"/>
      <c r="T88" s="30"/>
      <c r="U88" s="30"/>
    </row>
    <row r="89" ht="15.75">
      <c r="Q89" s="45"/>
    </row>
    <row r="90" spans="17:22" ht="15.75">
      <c r="Q90" s="7" t="s">
        <v>171</v>
      </c>
      <c r="R90" s="4" t="s">
        <v>31</v>
      </c>
      <c r="S90" s="4" t="s">
        <v>172</v>
      </c>
      <c r="T90" s="4" t="s">
        <v>173</v>
      </c>
      <c r="U90" s="4" t="s">
        <v>37</v>
      </c>
      <c r="V90" s="7" t="s">
        <v>242</v>
      </c>
    </row>
    <row r="91" spans="17:21" ht="15.75">
      <c r="Q91" s="16">
        <v>1</v>
      </c>
      <c r="R91" s="30"/>
      <c r="S91" s="30"/>
      <c r="T91" s="30"/>
      <c r="U91" s="30">
        <f>S91*3+T91*0</f>
        <v>0</v>
      </c>
    </row>
    <row r="92" spans="17:21" ht="15.75">
      <c r="Q92" s="16">
        <v>2</v>
      </c>
      <c r="R92" s="30"/>
      <c r="S92" s="30"/>
      <c r="T92" s="30"/>
      <c r="U92" s="30">
        <f>S92*3+T92*0</f>
        <v>0</v>
      </c>
    </row>
    <row r="93" spans="17:21" ht="15.75">
      <c r="Q93" s="16"/>
      <c r="R93" s="30"/>
      <c r="S93" s="30"/>
      <c r="T93" s="30"/>
      <c r="U93" s="30"/>
    </row>
    <row r="94" spans="17:21" ht="15.75">
      <c r="Q94" s="16"/>
      <c r="R94" s="30"/>
      <c r="S94" s="30"/>
      <c r="T94" s="30"/>
      <c r="U94" s="30"/>
    </row>
    <row r="95" spans="17:18" ht="15.75">
      <c r="Q95" s="45"/>
      <c r="R95" s="45"/>
    </row>
  </sheetData>
  <sheetProtection selectLockedCells="1" selectUnlockedCells="1"/>
  <mergeCells count="1">
    <mergeCell ref="H3:J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81"/>
  <sheetViews>
    <sheetView zoomScale="70" zoomScaleNormal="70" zoomScalePageLayoutView="0" workbookViewId="0" topLeftCell="A150">
      <selection activeCell="G166" sqref="G166"/>
    </sheetView>
  </sheetViews>
  <sheetFormatPr defaultColWidth="8.75390625" defaultRowHeight="16.5"/>
  <cols>
    <col min="1" max="1" width="8.75390625" style="510" customWidth="1"/>
    <col min="2" max="2" width="13.375" style="510" customWidth="1"/>
    <col min="3" max="3" width="9.625" style="511" customWidth="1"/>
    <col min="4" max="6" width="10.625" style="511" customWidth="1"/>
    <col min="7" max="7" width="10.625" style="510" customWidth="1"/>
    <col min="8" max="8" width="12.625" style="512" customWidth="1"/>
    <col min="9" max="9" width="12.625" style="510" customWidth="1"/>
    <col min="10" max="10" width="13.375" style="510" customWidth="1"/>
    <col min="11" max="11" width="9.625" style="510" customWidth="1"/>
    <col min="12" max="13" width="10.625" style="511" customWidth="1"/>
    <col min="14" max="15" width="10.625" style="510" customWidth="1"/>
    <col min="16" max="16" width="12.625" style="512" customWidth="1"/>
    <col min="17" max="16384" width="8.75390625" style="510" customWidth="1"/>
  </cols>
  <sheetData>
    <row r="1" spans="2:10" ht="16.5" customHeight="1">
      <c r="B1" s="508"/>
      <c r="C1" s="509"/>
      <c r="D1" s="509"/>
      <c r="E1" s="509"/>
      <c r="F1" s="802" t="s">
        <v>821</v>
      </c>
      <c r="G1" s="802"/>
      <c r="H1" s="802"/>
      <c r="I1" s="802"/>
      <c r="J1" s="802"/>
    </row>
    <row r="2" spans="3:10" ht="16.5" customHeight="1">
      <c r="C2" s="509"/>
      <c r="D2" s="509"/>
      <c r="E2" s="509"/>
      <c r="F2" s="802" t="s">
        <v>278</v>
      </c>
      <c r="G2" s="802"/>
      <c r="H2" s="802"/>
      <c r="I2" s="802"/>
      <c r="J2" s="802"/>
    </row>
    <row r="3" spans="3:10" ht="16.5" customHeight="1">
      <c r="C3" s="509"/>
      <c r="D3" s="509"/>
      <c r="E3" s="509"/>
      <c r="F3" s="513"/>
      <c r="G3" s="513"/>
      <c r="H3" s="508"/>
      <c r="I3" s="513"/>
      <c r="J3" s="513"/>
    </row>
    <row r="4" spans="3:11" ht="16.5" customHeight="1">
      <c r="C4" s="509"/>
      <c r="D4" s="514"/>
      <c r="E4" s="515"/>
      <c r="F4" s="516"/>
      <c r="G4" s="517"/>
      <c r="H4" s="518" t="s">
        <v>266</v>
      </c>
      <c r="I4" s="517"/>
      <c r="J4" s="517"/>
      <c r="K4" s="516"/>
    </row>
    <row r="5" spans="4:11" ht="16.5" customHeight="1">
      <c r="D5" s="519"/>
      <c r="E5" s="520"/>
      <c r="F5" s="516"/>
      <c r="G5" s="516"/>
      <c r="H5" s="518" t="s">
        <v>822</v>
      </c>
      <c r="I5" s="516"/>
      <c r="J5" s="516"/>
      <c r="K5" s="516"/>
    </row>
    <row r="6" spans="6:16" ht="16.5" customHeight="1">
      <c r="F6" s="510"/>
      <c r="H6" s="521"/>
      <c r="P6" s="522"/>
    </row>
    <row r="7" spans="2:16" ht="15.75">
      <c r="B7" s="511"/>
      <c r="G7" s="511"/>
      <c r="I7" s="511"/>
      <c r="J7" s="511"/>
      <c r="P7" s="522"/>
    </row>
    <row r="8" spans="2:16" ht="17.25" thickBot="1">
      <c r="B8" s="511"/>
      <c r="D8" s="798" t="s">
        <v>823</v>
      </c>
      <c r="E8" s="798"/>
      <c r="F8" s="798"/>
      <c r="G8" s="511"/>
      <c r="H8" s="522"/>
      <c r="I8" s="511"/>
      <c r="J8" s="511"/>
      <c r="K8" s="803" t="s">
        <v>824</v>
      </c>
      <c r="L8" s="803"/>
      <c r="M8" s="803"/>
      <c r="N8" s="803"/>
      <c r="P8" s="522"/>
    </row>
    <row r="9" spans="2:16" ht="16.5" thickTop="1">
      <c r="B9" s="511"/>
      <c r="C9" s="523" t="s">
        <v>155</v>
      </c>
      <c r="D9" s="524" t="s">
        <v>267</v>
      </c>
      <c r="E9" s="525" t="s">
        <v>825</v>
      </c>
      <c r="F9" s="525" t="s">
        <v>826</v>
      </c>
      <c r="G9" s="526"/>
      <c r="H9" s="522"/>
      <c r="I9" s="511"/>
      <c r="J9" s="527" t="s">
        <v>268</v>
      </c>
      <c r="K9" s="527" t="s">
        <v>269</v>
      </c>
      <c r="L9" s="795" t="s">
        <v>827</v>
      </c>
      <c r="M9" s="795"/>
      <c r="N9" s="795"/>
      <c r="O9" s="795"/>
      <c r="P9" s="522"/>
    </row>
    <row r="10" spans="2:16" ht="15.75">
      <c r="B10" s="511"/>
      <c r="C10" s="528"/>
      <c r="D10" s="511" t="s">
        <v>270</v>
      </c>
      <c r="E10" s="529" t="s">
        <v>828</v>
      </c>
      <c r="F10" s="529" t="s">
        <v>271</v>
      </c>
      <c r="G10" s="530"/>
      <c r="H10" s="522"/>
      <c r="I10" s="511"/>
      <c r="J10" s="527" t="s">
        <v>829</v>
      </c>
      <c r="K10" s="527" t="s">
        <v>830</v>
      </c>
      <c r="L10" s="527" t="s">
        <v>142</v>
      </c>
      <c r="M10" s="527" t="s">
        <v>143</v>
      </c>
      <c r="N10" s="527"/>
      <c r="O10" s="527"/>
      <c r="P10" s="522"/>
    </row>
    <row r="11" spans="2:16" ht="15.75">
      <c r="B11" s="531"/>
      <c r="C11" s="528"/>
      <c r="D11" s="511" t="s">
        <v>272</v>
      </c>
      <c r="E11" s="511" t="s">
        <v>273</v>
      </c>
      <c r="F11" s="511" t="s">
        <v>698</v>
      </c>
      <c r="G11" s="530"/>
      <c r="H11" s="522"/>
      <c r="I11" s="511"/>
      <c r="J11" s="532">
        <v>0.375</v>
      </c>
      <c r="K11" s="527">
        <v>1</v>
      </c>
      <c r="L11" s="527" t="s">
        <v>861</v>
      </c>
      <c r="M11" s="527" t="s">
        <v>332</v>
      </c>
      <c r="N11" s="527"/>
      <c r="O11" s="533"/>
      <c r="P11" s="522"/>
    </row>
    <row r="12" spans="2:16" ht="16.5" thickBot="1">
      <c r="B12" s="511"/>
      <c r="C12" s="534"/>
      <c r="D12" s="535" t="s">
        <v>274</v>
      </c>
      <c r="E12" s="536" t="s">
        <v>163</v>
      </c>
      <c r="F12" s="536" t="s">
        <v>831</v>
      </c>
      <c r="G12" s="537"/>
      <c r="H12" s="522"/>
      <c r="I12" s="511"/>
      <c r="J12" s="532">
        <v>0.3888888888888889</v>
      </c>
      <c r="K12" s="527">
        <v>2</v>
      </c>
      <c r="L12" s="527" t="s">
        <v>329</v>
      </c>
      <c r="M12" s="527" t="s">
        <v>307</v>
      </c>
      <c r="N12" s="533"/>
      <c r="O12" s="533"/>
      <c r="P12" s="522"/>
    </row>
    <row r="13" spans="2:16" ht="16.5" thickTop="1">
      <c r="B13" s="511"/>
      <c r="D13" s="538"/>
      <c r="E13" s="538"/>
      <c r="F13" s="538"/>
      <c r="G13" s="538"/>
      <c r="H13" s="522"/>
      <c r="I13" s="511"/>
      <c r="J13" s="532">
        <v>0.402777777777778</v>
      </c>
      <c r="K13" s="527">
        <v>3</v>
      </c>
      <c r="L13" s="527" t="s">
        <v>316</v>
      </c>
      <c r="M13" s="527" t="s">
        <v>319</v>
      </c>
      <c r="N13" s="533"/>
      <c r="O13" s="533"/>
      <c r="P13" s="522"/>
    </row>
    <row r="14" spans="2:16" ht="15.75">
      <c r="B14" s="539" t="s">
        <v>268</v>
      </c>
      <c r="C14" s="539" t="s">
        <v>269</v>
      </c>
      <c r="D14" s="799" t="s">
        <v>827</v>
      </c>
      <c r="E14" s="800"/>
      <c r="F14" s="800"/>
      <c r="G14" s="801"/>
      <c r="H14" s="522"/>
      <c r="I14" s="511"/>
      <c r="J14" s="532">
        <v>0.416666666666667</v>
      </c>
      <c r="K14" s="527">
        <v>4</v>
      </c>
      <c r="L14" s="527" t="s">
        <v>340</v>
      </c>
      <c r="M14" s="527" t="s">
        <v>293</v>
      </c>
      <c r="N14" s="533"/>
      <c r="O14" s="533"/>
      <c r="P14" s="522"/>
    </row>
    <row r="15" spans="2:16" ht="15.75">
      <c r="B15" s="540" t="s">
        <v>829</v>
      </c>
      <c r="C15" s="540" t="s">
        <v>830</v>
      </c>
      <c r="D15" s="539" t="s">
        <v>142</v>
      </c>
      <c r="E15" s="539" t="s">
        <v>143</v>
      </c>
      <c r="F15" s="541"/>
      <c r="G15" s="539"/>
      <c r="H15" s="522"/>
      <c r="I15" s="511"/>
      <c r="J15" s="532">
        <v>0.4305555555555556</v>
      </c>
      <c r="K15" s="527">
        <v>5</v>
      </c>
      <c r="L15" s="527" t="s">
        <v>303</v>
      </c>
      <c r="M15" s="527" t="s">
        <v>334</v>
      </c>
      <c r="N15" s="533"/>
      <c r="O15" s="533"/>
      <c r="P15" s="522"/>
    </row>
    <row r="16" spans="2:16" ht="16.5" customHeight="1">
      <c r="B16" s="542">
        <v>0.5833333333333334</v>
      </c>
      <c r="C16" s="543">
        <v>1</v>
      </c>
      <c r="D16" s="527" t="s">
        <v>865</v>
      </c>
      <c r="E16" s="527" t="s">
        <v>866</v>
      </c>
      <c r="F16" s="533"/>
      <c r="G16" s="533"/>
      <c r="H16" s="522"/>
      <c r="I16" s="511"/>
      <c r="J16" s="532"/>
      <c r="K16" s="527"/>
      <c r="L16" s="527"/>
      <c r="M16" s="527"/>
      <c r="N16" s="527"/>
      <c r="O16" s="527"/>
      <c r="P16" s="522"/>
    </row>
    <row r="17" spans="2:16" ht="15.75">
      <c r="B17" s="542">
        <v>0.5972222222222222</v>
      </c>
      <c r="C17" s="543">
        <v>2</v>
      </c>
      <c r="D17" s="527" t="s">
        <v>867</v>
      </c>
      <c r="E17" s="527" t="s">
        <v>868</v>
      </c>
      <c r="F17" s="533"/>
      <c r="G17" s="533"/>
      <c r="H17" s="522"/>
      <c r="I17" s="511"/>
      <c r="J17" s="795" t="s">
        <v>275</v>
      </c>
      <c r="K17" s="795"/>
      <c r="L17" s="795"/>
      <c r="M17" s="795"/>
      <c r="N17" s="795"/>
      <c r="O17" s="795"/>
      <c r="P17" s="522"/>
    </row>
    <row r="18" spans="2:16" ht="15.75">
      <c r="B18" s="542">
        <v>0.611111111111111</v>
      </c>
      <c r="C18" s="543">
        <v>3</v>
      </c>
      <c r="D18" s="527" t="s">
        <v>869</v>
      </c>
      <c r="E18" s="527" t="s">
        <v>870</v>
      </c>
      <c r="F18" s="527"/>
      <c r="G18" s="527"/>
      <c r="H18" s="522"/>
      <c r="I18" s="511"/>
      <c r="J18" s="532">
        <v>0.5833333333333334</v>
      </c>
      <c r="K18" s="527">
        <v>6</v>
      </c>
      <c r="L18" s="527" t="s">
        <v>325</v>
      </c>
      <c r="M18" s="527" t="s">
        <v>862</v>
      </c>
      <c r="N18" s="533"/>
      <c r="O18" s="533"/>
      <c r="P18" s="522"/>
    </row>
    <row r="19" spans="2:16" ht="15.75">
      <c r="B19" s="542">
        <v>0.625</v>
      </c>
      <c r="C19" s="543">
        <v>4</v>
      </c>
      <c r="D19" s="527" t="s">
        <v>871</v>
      </c>
      <c r="E19" s="527" t="s">
        <v>872</v>
      </c>
      <c r="F19" s="527"/>
      <c r="G19" s="527"/>
      <c r="H19" s="522"/>
      <c r="I19" s="511"/>
      <c r="J19" s="532">
        <v>0.5972222222222222</v>
      </c>
      <c r="K19" s="527">
        <v>7</v>
      </c>
      <c r="L19" s="527" t="s">
        <v>313</v>
      </c>
      <c r="M19" s="527" t="s">
        <v>322</v>
      </c>
      <c r="N19" s="533"/>
      <c r="O19" s="533"/>
      <c r="P19" s="522"/>
    </row>
    <row r="20" spans="2:16" ht="15.75">
      <c r="B20" s="542"/>
      <c r="C20" s="543"/>
      <c r="D20" s="527"/>
      <c r="E20" s="527"/>
      <c r="F20" s="527"/>
      <c r="G20" s="527"/>
      <c r="H20" s="522"/>
      <c r="I20" s="511"/>
      <c r="J20" s="532">
        <v>0.611111111111111</v>
      </c>
      <c r="K20" s="527">
        <v>8</v>
      </c>
      <c r="L20" s="527" t="s">
        <v>337</v>
      </c>
      <c r="M20" s="527" t="s">
        <v>863</v>
      </c>
      <c r="N20" s="533"/>
      <c r="O20" s="533"/>
      <c r="P20" s="522"/>
    </row>
    <row r="21" spans="2:16" ht="15.75">
      <c r="B21" s="542"/>
      <c r="C21" s="543"/>
      <c r="D21" s="533"/>
      <c r="E21" s="533"/>
      <c r="F21" s="527"/>
      <c r="G21" s="527"/>
      <c r="H21" s="522"/>
      <c r="I21" s="511"/>
      <c r="J21" s="532"/>
      <c r="K21" s="527"/>
      <c r="L21" s="527"/>
      <c r="M21" s="527"/>
      <c r="N21" s="527"/>
      <c r="O21" s="527"/>
      <c r="P21" s="522"/>
    </row>
    <row r="22" spans="8:16" ht="15.75">
      <c r="H22" s="522"/>
      <c r="I22" s="511"/>
      <c r="J22" s="511"/>
      <c r="L22" s="510"/>
      <c r="M22" s="510"/>
      <c r="P22" s="522"/>
    </row>
    <row r="23" spans="8:16" ht="15.75">
      <c r="H23" s="522"/>
      <c r="I23" s="511"/>
      <c r="J23" s="511"/>
      <c r="L23" s="510"/>
      <c r="M23" s="510"/>
      <c r="P23" s="522"/>
    </row>
    <row r="24" spans="2:16" ht="17.25" thickBot="1">
      <c r="B24" s="511"/>
      <c r="D24" s="798" t="s">
        <v>832</v>
      </c>
      <c r="E24" s="798"/>
      <c r="F24" s="798"/>
      <c r="G24" s="511"/>
      <c r="H24" s="522"/>
      <c r="I24" s="511"/>
      <c r="J24" s="511"/>
      <c r="K24" s="803" t="s">
        <v>833</v>
      </c>
      <c r="L24" s="803"/>
      <c r="M24" s="803"/>
      <c r="N24" s="803"/>
      <c r="P24" s="522"/>
    </row>
    <row r="25" spans="2:16" ht="16.5" thickTop="1">
      <c r="B25" s="511"/>
      <c r="C25" s="523" t="s">
        <v>155</v>
      </c>
      <c r="D25" s="524" t="s">
        <v>267</v>
      </c>
      <c r="E25" s="525" t="s">
        <v>825</v>
      </c>
      <c r="F25" s="525" t="s">
        <v>826</v>
      </c>
      <c r="G25" s="526"/>
      <c r="H25" s="522"/>
      <c r="I25" s="511"/>
      <c r="J25" s="527" t="s">
        <v>268</v>
      </c>
      <c r="K25" s="527" t="s">
        <v>269</v>
      </c>
      <c r="L25" s="795" t="s">
        <v>827</v>
      </c>
      <c r="M25" s="795"/>
      <c r="N25" s="795"/>
      <c r="O25" s="795"/>
      <c r="P25" s="522"/>
    </row>
    <row r="26" spans="2:16" ht="15.75">
      <c r="B26" s="511"/>
      <c r="C26" s="528"/>
      <c r="D26" s="511" t="s">
        <v>270</v>
      </c>
      <c r="E26" s="529" t="s">
        <v>828</v>
      </c>
      <c r="F26" s="529" t="s">
        <v>271</v>
      </c>
      <c r="G26" s="530"/>
      <c r="H26" s="522"/>
      <c r="I26" s="511"/>
      <c r="J26" s="527" t="s">
        <v>829</v>
      </c>
      <c r="K26" s="527" t="s">
        <v>830</v>
      </c>
      <c r="L26" s="527" t="s">
        <v>142</v>
      </c>
      <c r="M26" s="527" t="s">
        <v>143</v>
      </c>
      <c r="N26" s="527"/>
      <c r="O26" s="527"/>
      <c r="P26" s="522"/>
    </row>
    <row r="27" spans="2:16" ht="15.75">
      <c r="B27" s="531"/>
      <c r="C27" s="528"/>
      <c r="D27" s="511" t="s">
        <v>272</v>
      </c>
      <c r="E27" s="511" t="s">
        <v>273</v>
      </c>
      <c r="F27" s="511" t="s">
        <v>698</v>
      </c>
      <c r="G27" s="530"/>
      <c r="H27" s="522"/>
      <c r="I27" s="511"/>
      <c r="J27" s="532">
        <v>0.375</v>
      </c>
      <c r="K27" s="527">
        <v>1</v>
      </c>
      <c r="L27" s="527" t="s">
        <v>885</v>
      </c>
      <c r="M27" s="544"/>
      <c r="N27" s="545"/>
      <c r="O27" s="533"/>
      <c r="P27" s="522"/>
    </row>
    <row r="28" spans="2:16" ht="16.5" thickBot="1">
      <c r="B28" s="511"/>
      <c r="C28" s="534"/>
      <c r="D28" s="535" t="s">
        <v>274</v>
      </c>
      <c r="E28" s="536" t="s">
        <v>163</v>
      </c>
      <c r="F28" s="536" t="s">
        <v>831</v>
      </c>
      <c r="G28" s="537"/>
      <c r="H28" s="522"/>
      <c r="I28" s="511"/>
      <c r="J28" s="532">
        <v>0.3888888888888889</v>
      </c>
      <c r="K28" s="527">
        <v>2</v>
      </c>
      <c r="L28" s="527" t="s">
        <v>887</v>
      </c>
      <c r="M28" s="533"/>
      <c r="N28" s="533"/>
      <c r="O28" s="533"/>
      <c r="P28" s="522"/>
    </row>
    <row r="29" spans="2:16" ht="16.5" thickTop="1">
      <c r="B29" s="511"/>
      <c r="D29" s="538"/>
      <c r="E29" s="538"/>
      <c r="F29" s="538"/>
      <c r="G29" s="538"/>
      <c r="H29" s="522"/>
      <c r="I29" s="511"/>
      <c r="J29" s="532">
        <v>0.402777777777778</v>
      </c>
      <c r="K29" s="527">
        <v>3</v>
      </c>
      <c r="L29" s="527" t="s">
        <v>886</v>
      </c>
      <c r="M29" s="533"/>
      <c r="N29" s="533"/>
      <c r="O29" s="533"/>
      <c r="P29" s="522"/>
    </row>
    <row r="30" spans="2:16" ht="15.75">
      <c r="B30" s="539" t="s">
        <v>268</v>
      </c>
      <c r="C30" s="539" t="s">
        <v>269</v>
      </c>
      <c r="D30" s="799" t="s">
        <v>827</v>
      </c>
      <c r="E30" s="800"/>
      <c r="F30" s="800"/>
      <c r="G30" s="801"/>
      <c r="H30" s="522"/>
      <c r="I30" s="511"/>
      <c r="J30" s="532">
        <v>0.416666666666667</v>
      </c>
      <c r="K30" s="527">
        <v>4</v>
      </c>
      <c r="L30" s="527" t="s">
        <v>888</v>
      </c>
      <c r="M30" s="533"/>
      <c r="N30" s="533"/>
      <c r="O30" s="533"/>
      <c r="P30" s="522"/>
    </row>
    <row r="31" spans="2:16" ht="15.75">
      <c r="B31" s="540" t="s">
        <v>829</v>
      </c>
      <c r="C31" s="540" t="s">
        <v>830</v>
      </c>
      <c r="D31" s="539" t="s">
        <v>142</v>
      </c>
      <c r="E31" s="539" t="s">
        <v>143</v>
      </c>
      <c r="F31" s="540"/>
      <c r="G31" s="546"/>
      <c r="H31" s="522"/>
      <c r="I31" s="511"/>
      <c r="J31" s="532"/>
      <c r="K31" s="527"/>
      <c r="L31" s="527"/>
      <c r="M31" s="533"/>
      <c r="N31" s="533"/>
      <c r="O31" s="533"/>
      <c r="P31" s="522"/>
    </row>
    <row r="32" spans="2:16" ht="16.5" customHeight="1">
      <c r="B32" s="542">
        <v>0.5833333333333334</v>
      </c>
      <c r="C32" s="543">
        <v>1</v>
      </c>
      <c r="D32" s="527" t="s">
        <v>873</v>
      </c>
      <c r="E32" s="533"/>
      <c r="F32" s="547"/>
      <c r="G32" s="548"/>
      <c r="H32" s="522"/>
      <c r="I32" s="511"/>
      <c r="J32" s="795" t="s">
        <v>275</v>
      </c>
      <c r="K32" s="795"/>
      <c r="L32" s="795"/>
      <c r="M32" s="795"/>
      <c r="N32" s="795"/>
      <c r="O32" s="795"/>
      <c r="P32" s="522"/>
    </row>
    <row r="33" spans="2:16" ht="15.75">
      <c r="B33" s="542">
        <v>0.5972222222222222</v>
      </c>
      <c r="C33" s="543">
        <v>2</v>
      </c>
      <c r="D33" s="527" t="s">
        <v>875</v>
      </c>
      <c r="E33" s="527"/>
      <c r="F33" s="547"/>
      <c r="G33" s="548"/>
      <c r="H33" s="522"/>
      <c r="I33" s="511"/>
      <c r="J33" s="532">
        <v>0.5833333333333334</v>
      </c>
      <c r="K33" s="527">
        <v>5</v>
      </c>
      <c r="L33" s="527" t="s">
        <v>889</v>
      </c>
      <c r="M33" s="527"/>
      <c r="N33" s="533"/>
      <c r="O33" s="533"/>
      <c r="P33" s="522"/>
    </row>
    <row r="34" spans="2:16" ht="15.75">
      <c r="B34" s="542">
        <v>0.611111111111111</v>
      </c>
      <c r="C34" s="543">
        <v>3</v>
      </c>
      <c r="D34" s="527" t="s">
        <v>874</v>
      </c>
      <c r="E34" s="533"/>
      <c r="F34" s="549"/>
      <c r="G34" s="546"/>
      <c r="H34" s="522"/>
      <c r="I34" s="511"/>
      <c r="J34" s="532">
        <v>0.5972222222222222</v>
      </c>
      <c r="K34" s="527">
        <v>6</v>
      </c>
      <c r="L34" s="527" t="s">
        <v>891</v>
      </c>
      <c r="M34" s="544"/>
      <c r="N34" s="533"/>
      <c r="O34" s="533"/>
      <c r="P34" s="522"/>
    </row>
    <row r="35" spans="2:16" ht="15.75">
      <c r="B35" s="542">
        <v>0.625</v>
      </c>
      <c r="C35" s="543">
        <v>4</v>
      </c>
      <c r="D35" s="527" t="s">
        <v>880</v>
      </c>
      <c r="E35" s="527"/>
      <c r="F35" s="549"/>
      <c r="G35" s="546"/>
      <c r="H35" s="522"/>
      <c r="I35" s="511"/>
      <c r="J35" s="532">
        <v>0.611111111111111</v>
      </c>
      <c r="K35" s="527">
        <v>7</v>
      </c>
      <c r="L35" s="527" t="s">
        <v>890</v>
      </c>
      <c r="M35" s="527"/>
      <c r="N35" s="533"/>
      <c r="O35" s="533"/>
      <c r="P35" s="522"/>
    </row>
    <row r="36" spans="2:16" ht="15.75">
      <c r="B36" s="542"/>
      <c r="C36" s="543"/>
      <c r="D36" s="527"/>
      <c r="E36" s="533"/>
      <c r="F36" s="549"/>
      <c r="G36" s="546"/>
      <c r="H36" s="522"/>
      <c r="I36" s="511"/>
      <c r="J36" s="532">
        <v>0.625</v>
      </c>
      <c r="K36" s="527">
        <v>8</v>
      </c>
      <c r="L36" s="527" t="s">
        <v>892</v>
      </c>
      <c r="M36" s="527"/>
      <c r="N36" s="527"/>
      <c r="O36" s="527"/>
      <c r="P36" s="522"/>
    </row>
    <row r="37" spans="2:16" ht="15.75">
      <c r="B37" s="542"/>
      <c r="C37" s="546"/>
      <c r="D37" s="550"/>
      <c r="E37" s="550"/>
      <c r="F37" s="546"/>
      <c r="G37" s="546"/>
      <c r="H37" s="388"/>
      <c r="I37" s="511"/>
      <c r="J37" s="532"/>
      <c r="K37" s="527"/>
      <c r="L37" s="527"/>
      <c r="M37" s="527"/>
      <c r="N37" s="527"/>
      <c r="O37" s="527"/>
      <c r="P37" s="522"/>
    </row>
    <row r="38" spans="8:16" ht="15.75">
      <c r="H38" s="522"/>
      <c r="I38" s="511"/>
      <c r="J38" s="511"/>
      <c r="L38" s="510"/>
      <c r="M38" s="510"/>
      <c r="P38" s="522"/>
    </row>
    <row r="39" spans="8:16" ht="15.75">
      <c r="H39" s="522"/>
      <c r="I39" s="511"/>
      <c r="J39" s="511"/>
      <c r="L39" s="510"/>
      <c r="M39" s="510"/>
      <c r="P39" s="522"/>
    </row>
    <row r="40" spans="2:16" ht="17.25" thickBot="1">
      <c r="B40" s="511"/>
      <c r="D40" s="798" t="s">
        <v>834</v>
      </c>
      <c r="E40" s="798"/>
      <c r="F40" s="798"/>
      <c r="G40" s="511"/>
      <c r="H40" s="522"/>
      <c r="I40" s="511"/>
      <c r="J40" s="511"/>
      <c r="K40" s="803" t="s">
        <v>835</v>
      </c>
      <c r="L40" s="803"/>
      <c r="M40" s="803"/>
      <c r="N40" s="803"/>
      <c r="P40" s="522"/>
    </row>
    <row r="41" spans="2:16" ht="16.5" thickTop="1">
      <c r="B41" s="511"/>
      <c r="C41" s="523" t="s">
        <v>155</v>
      </c>
      <c r="D41" s="524" t="s">
        <v>267</v>
      </c>
      <c r="E41" s="525" t="s">
        <v>825</v>
      </c>
      <c r="F41" s="525" t="s">
        <v>826</v>
      </c>
      <c r="G41" s="526"/>
      <c r="H41" s="522"/>
      <c r="I41" s="511"/>
      <c r="J41" s="527" t="s">
        <v>268</v>
      </c>
      <c r="K41" s="527" t="s">
        <v>269</v>
      </c>
      <c r="L41" s="795" t="s">
        <v>827</v>
      </c>
      <c r="M41" s="795"/>
      <c r="N41" s="795"/>
      <c r="O41" s="795"/>
      <c r="P41" s="522"/>
    </row>
    <row r="42" spans="2:16" ht="15.75">
      <c r="B42" s="511"/>
      <c r="C42" s="528"/>
      <c r="D42" s="511" t="s">
        <v>270</v>
      </c>
      <c r="E42" s="529" t="s">
        <v>828</v>
      </c>
      <c r="F42" s="529" t="s">
        <v>271</v>
      </c>
      <c r="G42" s="530"/>
      <c r="H42" s="522"/>
      <c r="I42" s="511"/>
      <c r="J42" s="527" t="s">
        <v>829</v>
      </c>
      <c r="K42" s="527" t="s">
        <v>830</v>
      </c>
      <c r="L42" s="527" t="s">
        <v>142</v>
      </c>
      <c r="M42" s="527" t="s">
        <v>143</v>
      </c>
      <c r="N42" s="527"/>
      <c r="O42" s="527"/>
      <c r="P42" s="522"/>
    </row>
    <row r="43" spans="2:16" ht="15.75">
      <c r="B43" s="531"/>
      <c r="C43" s="528"/>
      <c r="D43" s="511" t="s">
        <v>272</v>
      </c>
      <c r="E43" s="511" t="s">
        <v>273</v>
      </c>
      <c r="F43" s="511" t="s">
        <v>698</v>
      </c>
      <c r="G43" s="530"/>
      <c r="H43" s="522"/>
      <c r="I43" s="511"/>
      <c r="J43" s="532">
        <v>0.375</v>
      </c>
      <c r="K43" s="527">
        <v>1</v>
      </c>
      <c r="L43" s="527" t="s">
        <v>876</v>
      </c>
      <c r="M43" s="527"/>
      <c r="N43" s="545"/>
      <c r="O43" s="533"/>
      <c r="P43" s="522"/>
    </row>
    <row r="44" spans="2:16" ht="16.5" thickBot="1">
      <c r="B44" s="511"/>
      <c r="C44" s="534"/>
      <c r="D44" s="535" t="s">
        <v>274</v>
      </c>
      <c r="E44" s="536" t="s">
        <v>163</v>
      </c>
      <c r="F44" s="536" t="s">
        <v>831</v>
      </c>
      <c r="G44" s="537"/>
      <c r="H44" s="522"/>
      <c r="I44" s="511"/>
      <c r="J44" s="532">
        <v>0.3888888888888889</v>
      </c>
      <c r="K44" s="527">
        <v>2</v>
      </c>
      <c r="L44" s="527" t="s">
        <v>877</v>
      </c>
      <c r="M44" s="544"/>
      <c r="N44" s="533"/>
      <c r="O44" s="533"/>
      <c r="P44" s="522"/>
    </row>
    <row r="45" spans="2:16" ht="16.5" thickTop="1">
      <c r="B45" s="511"/>
      <c r="D45" s="538"/>
      <c r="E45" s="538"/>
      <c r="F45" s="538"/>
      <c r="G45" s="538"/>
      <c r="H45" s="522"/>
      <c r="I45" s="511"/>
      <c r="J45" s="532">
        <v>0.402777777777778</v>
      </c>
      <c r="K45" s="527">
        <v>3</v>
      </c>
      <c r="L45" s="527" t="s">
        <v>881</v>
      </c>
      <c r="M45" s="533"/>
      <c r="N45" s="533"/>
      <c r="O45" s="533"/>
      <c r="P45" s="522"/>
    </row>
    <row r="46" spans="2:16" ht="15.75">
      <c r="B46" s="539" t="s">
        <v>268</v>
      </c>
      <c r="C46" s="539" t="s">
        <v>269</v>
      </c>
      <c r="D46" s="799" t="s">
        <v>827</v>
      </c>
      <c r="E46" s="800"/>
      <c r="F46" s="800"/>
      <c r="G46" s="801"/>
      <c r="H46" s="522"/>
      <c r="I46" s="511"/>
      <c r="J46" s="532">
        <v>0.416666666666667</v>
      </c>
      <c r="K46" s="527">
        <v>4</v>
      </c>
      <c r="L46" s="527" t="s">
        <v>882</v>
      </c>
      <c r="M46" s="533"/>
      <c r="N46" s="533"/>
      <c r="O46" s="533"/>
      <c r="P46" s="522"/>
    </row>
    <row r="47" spans="2:16" ht="15.75">
      <c r="B47" s="540" t="s">
        <v>829</v>
      </c>
      <c r="C47" s="540" t="s">
        <v>830</v>
      </c>
      <c r="D47" s="546" t="s">
        <v>142</v>
      </c>
      <c r="E47" s="546" t="s">
        <v>143</v>
      </c>
      <c r="F47" s="540"/>
      <c r="G47" s="546"/>
      <c r="H47" s="522"/>
      <c r="I47" s="511"/>
      <c r="J47" s="532"/>
      <c r="K47" s="527"/>
      <c r="L47" s="527"/>
      <c r="M47" s="533"/>
      <c r="N47" s="533"/>
      <c r="O47" s="533"/>
      <c r="P47" s="522"/>
    </row>
    <row r="48" spans="2:16" ht="16.5" customHeight="1">
      <c r="B48" s="542">
        <v>0.5833333333333334</v>
      </c>
      <c r="C48" s="546">
        <v>1</v>
      </c>
      <c r="D48" s="527" t="s">
        <v>298</v>
      </c>
      <c r="E48" s="548"/>
      <c r="F48" s="548"/>
      <c r="G48" s="548"/>
      <c r="H48" s="522"/>
      <c r="I48" s="511"/>
      <c r="J48" s="795" t="s">
        <v>275</v>
      </c>
      <c r="K48" s="795"/>
      <c r="L48" s="795"/>
      <c r="M48" s="795"/>
      <c r="N48" s="795"/>
      <c r="O48" s="795"/>
      <c r="P48" s="522"/>
    </row>
    <row r="49" spans="2:16" ht="15.75">
      <c r="B49" s="542">
        <v>0.5972222222222222</v>
      </c>
      <c r="C49" s="546">
        <v>2</v>
      </c>
      <c r="D49" s="527" t="s">
        <v>302</v>
      </c>
      <c r="E49" s="548"/>
      <c r="F49" s="548"/>
      <c r="G49" s="548"/>
      <c r="H49" s="522"/>
      <c r="I49" s="511"/>
      <c r="J49" s="532">
        <v>0.5833333333333334</v>
      </c>
      <c r="K49" s="527">
        <v>5</v>
      </c>
      <c r="L49" s="527" t="s">
        <v>878</v>
      </c>
      <c r="M49" s="527"/>
      <c r="N49" s="533"/>
      <c r="O49" s="533"/>
      <c r="P49" s="522"/>
    </row>
    <row r="50" spans="2:16" ht="15.75">
      <c r="B50" s="542">
        <v>0.611111111111111</v>
      </c>
      <c r="C50" s="546">
        <v>3</v>
      </c>
      <c r="D50" s="527" t="s">
        <v>331</v>
      </c>
      <c r="E50" s="548"/>
      <c r="F50" s="546"/>
      <c r="G50" s="546"/>
      <c r="H50" s="522"/>
      <c r="I50" s="511"/>
      <c r="J50" s="532">
        <v>0.5972222222222222</v>
      </c>
      <c r="K50" s="527">
        <v>6</v>
      </c>
      <c r="L50" s="527" t="s">
        <v>879</v>
      </c>
      <c r="M50" s="544"/>
      <c r="N50" s="533"/>
      <c r="O50" s="533"/>
      <c r="P50" s="522"/>
    </row>
    <row r="51" spans="2:16" ht="15.75">
      <c r="B51" s="542">
        <v>0.625</v>
      </c>
      <c r="C51" s="546">
        <v>4</v>
      </c>
      <c r="D51" s="527" t="s">
        <v>864</v>
      </c>
      <c r="E51" s="546"/>
      <c r="F51" s="546"/>
      <c r="G51" s="546"/>
      <c r="H51" s="522"/>
      <c r="I51" s="511"/>
      <c r="J51" s="532">
        <v>0.611111111111111</v>
      </c>
      <c r="K51" s="527">
        <v>7</v>
      </c>
      <c r="L51" s="527" t="s">
        <v>883</v>
      </c>
      <c r="M51" s="527"/>
      <c r="N51" s="533"/>
      <c r="O51" s="533"/>
      <c r="P51" s="522"/>
    </row>
    <row r="52" spans="2:16" ht="15.75">
      <c r="B52" s="542">
        <v>0.638888888888889</v>
      </c>
      <c r="C52" s="546">
        <v>5</v>
      </c>
      <c r="D52" s="527" t="s">
        <v>305</v>
      </c>
      <c r="E52" s="548"/>
      <c r="F52" s="546"/>
      <c r="G52" s="546"/>
      <c r="H52" s="522"/>
      <c r="I52" s="511"/>
      <c r="J52" s="532">
        <v>0.625</v>
      </c>
      <c r="K52" s="527">
        <v>8</v>
      </c>
      <c r="L52" s="527" t="s">
        <v>884</v>
      </c>
      <c r="M52" s="527"/>
      <c r="N52" s="527"/>
      <c r="O52" s="527"/>
      <c r="P52" s="522"/>
    </row>
    <row r="53" spans="2:16" ht="15.75">
      <c r="B53" s="542"/>
      <c r="C53" s="546"/>
      <c r="D53" s="548"/>
      <c r="E53" s="548"/>
      <c r="F53" s="546"/>
      <c r="G53" s="546"/>
      <c r="H53" s="522"/>
      <c r="I53" s="511"/>
      <c r="J53" s="532"/>
      <c r="K53" s="527"/>
      <c r="L53" s="527"/>
      <c r="M53" s="527"/>
      <c r="N53" s="527"/>
      <c r="O53" s="527"/>
      <c r="P53" s="388"/>
    </row>
    <row r="54" spans="8:16" ht="15.75">
      <c r="H54" s="522"/>
      <c r="I54" s="511"/>
      <c r="J54" s="511"/>
      <c r="L54" s="510"/>
      <c r="M54" s="510"/>
      <c r="P54" s="522"/>
    </row>
    <row r="55" spans="8:16" ht="15.75">
      <c r="H55" s="522"/>
      <c r="I55" s="511"/>
      <c r="J55" s="511"/>
      <c r="L55" s="510"/>
      <c r="M55" s="510"/>
      <c r="P55" s="522"/>
    </row>
    <row r="56" spans="2:16" ht="17.25" thickBot="1">
      <c r="B56" s="511"/>
      <c r="D56" s="798" t="s">
        <v>836</v>
      </c>
      <c r="E56" s="798"/>
      <c r="F56" s="798"/>
      <c r="G56" s="511"/>
      <c r="H56" s="522"/>
      <c r="I56" s="511"/>
      <c r="J56" s="511"/>
      <c r="K56" s="803" t="s">
        <v>837</v>
      </c>
      <c r="L56" s="803"/>
      <c r="M56" s="803"/>
      <c r="N56" s="803"/>
      <c r="P56" s="522"/>
    </row>
    <row r="57" spans="2:16" ht="16.5" thickTop="1">
      <c r="B57" s="511"/>
      <c r="C57" s="523" t="s">
        <v>155</v>
      </c>
      <c r="D57" s="524" t="s">
        <v>267</v>
      </c>
      <c r="E57" s="525" t="s">
        <v>825</v>
      </c>
      <c r="F57" s="525" t="s">
        <v>826</v>
      </c>
      <c r="G57" s="526"/>
      <c r="H57" s="522"/>
      <c r="I57" s="511"/>
      <c r="J57" s="527" t="s">
        <v>268</v>
      </c>
      <c r="K57" s="527" t="s">
        <v>269</v>
      </c>
      <c r="L57" s="795" t="s">
        <v>827</v>
      </c>
      <c r="M57" s="795"/>
      <c r="N57" s="795"/>
      <c r="O57" s="795"/>
      <c r="P57" s="522"/>
    </row>
    <row r="58" spans="2:16" ht="15.75">
      <c r="B58" s="531"/>
      <c r="C58" s="528"/>
      <c r="D58" s="511" t="s">
        <v>270</v>
      </c>
      <c r="E58" s="529" t="s">
        <v>828</v>
      </c>
      <c r="F58" s="529" t="s">
        <v>271</v>
      </c>
      <c r="G58" s="530"/>
      <c r="H58" s="522"/>
      <c r="I58" s="511"/>
      <c r="J58" s="527" t="s">
        <v>829</v>
      </c>
      <c r="K58" s="527" t="s">
        <v>830</v>
      </c>
      <c r="L58" s="527" t="s">
        <v>142</v>
      </c>
      <c r="M58" s="527" t="s">
        <v>143</v>
      </c>
      <c r="N58" s="527"/>
      <c r="O58" s="527"/>
      <c r="P58" s="522"/>
    </row>
    <row r="59" spans="2:16" ht="15.75">
      <c r="B59" s="511"/>
      <c r="C59" s="528"/>
      <c r="D59" s="511" t="s">
        <v>272</v>
      </c>
      <c r="E59" s="511" t="s">
        <v>273</v>
      </c>
      <c r="F59" s="511" t="s">
        <v>698</v>
      </c>
      <c r="G59" s="530"/>
      <c r="H59" s="522"/>
      <c r="I59" s="511"/>
      <c r="J59" s="532">
        <v>0.375</v>
      </c>
      <c r="K59" s="527">
        <v>1</v>
      </c>
      <c r="L59" s="527" t="s">
        <v>903</v>
      </c>
      <c r="M59" s="527" t="s">
        <v>911</v>
      </c>
      <c r="N59" s="533"/>
      <c r="O59" s="533"/>
      <c r="P59" s="522"/>
    </row>
    <row r="60" spans="2:16" ht="16.5" thickBot="1">
      <c r="B60" s="511"/>
      <c r="C60" s="534"/>
      <c r="D60" s="535" t="s">
        <v>274</v>
      </c>
      <c r="E60" s="536" t="s">
        <v>163</v>
      </c>
      <c r="F60" s="536" t="s">
        <v>831</v>
      </c>
      <c r="G60" s="537"/>
      <c r="H60" s="522"/>
      <c r="I60" s="511"/>
      <c r="J60" s="532">
        <v>0.3888888888888889</v>
      </c>
      <c r="K60" s="527">
        <v>2</v>
      </c>
      <c r="L60" s="527" t="s">
        <v>904</v>
      </c>
      <c r="M60" s="527" t="s">
        <v>912</v>
      </c>
      <c r="N60" s="533"/>
      <c r="O60" s="533"/>
      <c r="P60" s="522"/>
    </row>
    <row r="61" spans="2:16" ht="16.5" thickTop="1">
      <c r="B61" s="511"/>
      <c r="H61" s="522"/>
      <c r="I61" s="511"/>
      <c r="J61" s="532">
        <v>0.402777777777778</v>
      </c>
      <c r="K61" s="527">
        <v>3</v>
      </c>
      <c r="L61" s="527" t="s">
        <v>905</v>
      </c>
      <c r="M61" s="527" t="s">
        <v>913</v>
      </c>
      <c r="N61" s="533"/>
      <c r="O61" s="533"/>
      <c r="P61" s="522"/>
    </row>
    <row r="62" spans="2:16" ht="15.75">
      <c r="B62" s="539" t="s">
        <v>268</v>
      </c>
      <c r="C62" s="539" t="s">
        <v>269</v>
      </c>
      <c r="D62" s="804" t="s">
        <v>827</v>
      </c>
      <c r="E62" s="804"/>
      <c r="F62" s="804"/>
      <c r="G62" s="804"/>
      <c r="H62" s="522"/>
      <c r="I62" s="511"/>
      <c r="J62" s="532">
        <v>0.416666666666667</v>
      </c>
      <c r="K62" s="527">
        <v>4</v>
      </c>
      <c r="L62" s="527" t="s">
        <v>906</v>
      </c>
      <c r="M62" s="527" t="s">
        <v>914</v>
      </c>
      <c r="N62" s="545"/>
      <c r="O62" s="533"/>
      <c r="P62" s="522"/>
    </row>
    <row r="63" spans="2:16" ht="15.75">
      <c r="B63" s="540" t="s">
        <v>829</v>
      </c>
      <c r="C63" s="540" t="s">
        <v>830</v>
      </c>
      <c r="D63" s="539" t="s">
        <v>142</v>
      </c>
      <c r="E63" s="539" t="s">
        <v>143</v>
      </c>
      <c r="F63" s="540"/>
      <c r="G63" s="546"/>
      <c r="H63" s="522"/>
      <c r="I63" s="511"/>
      <c r="J63" s="532"/>
      <c r="K63" s="527"/>
      <c r="L63" s="527"/>
      <c r="M63" s="533"/>
      <c r="N63" s="545"/>
      <c r="O63" s="545"/>
      <c r="P63" s="522"/>
    </row>
    <row r="64" spans="2:16" ht="16.5" customHeight="1">
      <c r="B64" s="551">
        <v>0.5833333333333334</v>
      </c>
      <c r="C64" s="543">
        <v>1</v>
      </c>
      <c r="D64" s="527" t="s">
        <v>893</v>
      </c>
      <c r="E64" s="533"/>
      <c r="F64" s="547"/>
      <c r="G64" s="542"/>
      <c r="H64" s="522"/>
      <c r="I64" s="511"/>
      <c r="J64" s="795" t="s">
        <v>275</v>
      </c>
      <c r="K64" s="795"/>
      <c r="L64" s="795"/>
      <c r="M64" s="795"/>
      <c r="N64" s="795"/>
      <c r="O64" s="795"/>
      <c r="P64" s="522"/>
    </row>
    <row r="65" spans="2:16" ht="15.75">
      <c r="B65" s="551">
        <v>0.5972222222222222</v>
      </c>
      <c r="C65" s="543">
        <v>2</v>
      </c>
      <c r="D65" s="527" t="s">
        <v>895</v>
      </c>
      <c r="E65" s="527"/>
      <c r="F65" s="547"/>
      <c r="G65" s="542"/>
      <c r="H65" s="522"/>
      <c r="I65" s="511"/>
      <c r="J65" s="532">
        <v>0.5833333333333334</v>
      </c>
      <c r="K65" s="527">
        <v>5</v>
      </c>
      <c r="L65" s="527" t="s">
        <v>919</v>
      </c>
      <c r="M65" s="527" t="s">
        <v>927</v>
      </c>
      <c r="N65" s="533"/>
      <c r="O65" s="533"/>
      <c r="P65" s="522"/>
    </row>
    <row r="66" spans="2:16" ht="15.75">
      <c r="B66" s="551">
        <v>0.611111111111111</v>
      </c>
      <c r="C66" s="543">
        <v>3</v>
      </c>
      <c r="D66" s="527" t="s">
        <v>894</v>
      </c>
      <c r="E66" s="533"/>
      <c r="F66" s="547"/>
      <c r="G66" s="542"/>
      <c r="H66" s="522"/>
      <c r="I66" s="511"/>
      <c r="J66" s="532">
        <v>0.5972222222222222</v>
      </c>
      <c r="K66" s="527">
        <v>6</v>
      </c>
      <c r="L66" s="527" t="s">
        <v>920</v>
      </c>
      <c r="M66" s="527" t="s">
        <v>928</v>
      </c>
      <c r="N66" s="527"/>
      <c r="O66" s="527"/>
      <c r="P66" s="522"/>
    </row>
    <row r="67" spans="2:16" ht="15.75">
      <c r="B67" s="542">
        <v>0.625</v>
      </c>
      <c r="C67" s="543">
        <v>4</v>
      </c>
      <c r="D67" s="527" t="s">
        <v>896</v>
      </c>
      <c r="E67" s="533"/>
      <c r="F67" s="544"/>
      <c r="G67" s="542"/>
      <c r="H67" s="522"/>
      <c r="I67" s="511"/>
      <c r="J67" s="532">
        <v>0.611111111111111</v>
      </c>
      <c r="K67" s="527">
        <v>7</v>
      </c>
      <c r="L67" s="527" t="s">
        <v>921</v>
      </c>
      <c r="M67" s="527" t="s">
        <v>929</v>
      </c>
      <c r="N67" s="545"/>
      <c r="O67" s="545"/>
      <c r="P67" s="522"/>
    </row>
    <row r="68" spans="2:16" ht="15.75">
      <c r="B68" s="542"/>
      <c r="C68" s="546"/>
      <c r="D68" s="550"/>
      <c r="E68" s="550"/>
      <c r="F68" s="548"/>
      <c r="G68" s="546"/>
      <c r="H68" s="522"/>
      <c r="I68" s="511"/>
      <c r="J68" s="532">
        <v>0.625</v>
      </c>
      <c r="K68" s="527">
        <v>8</v>
      </c>
      <c r="L68" s="527" t="s">
        <v>922</v>
      </c>
      <c r="M68" s="527" t="s">
        <v>930</v>
      </c>
      <c r="N68" s="545"/>
      <c r="O68" s="533"/>
      <c r="P68" s="522"/>
    </row>
    <row r="69" spans="2:16" ht="16.5" customHeight="1">
      <c r="B69" s="542"/>
      <c r="C69" s="546"/>
      <c r="D69" s="548"/>
      <c r="E69" s="548"/>
      <c r="F69" s="548"/>
      <c r="G69" s="546"/>
      <c r="H69" s="388"/>
      <c r="I69" s="511"/>
      <c r="J69" s="532"/>
      <c r="K69" s="527"/>
      <c r="L69" s="527"/>
      <c r="M69" s="533"/>
      <c r="N69" s="545"/>
      <c r="O69" s="533"/>
      <c r="P69" s="522"/>
    </row>
    <row r="70" spans="2:16" ht="15.75">
      <c r="B70" s="531"/>
      <c r="D70" s="529"/>
      <c r="E70" s="529"/>
      <c r="G70" s="511"/>
      <c r="H70" s="522"/>
      <c r="I70" s="511"/>
      <c r="J70" s="511"/>
      <c r="P70" s="522"/>
    </row>
    <row r="71" spans="2:16" ht="15.75">
      <c r="B71" s="511"/>
      <c r="C71" s="512"/>
      <c r="H71" s="522"/>
      <c r="L71" s="510"/>
      <c r="M71" s="510"/>
      <c r="P71" s="522"/>
    </row>
    <row r="72" spans="2:16" ht="17.25" thickBot="1">
      <c r="B72" s="511"/>
      <c r="D72" s="798" t="s">
        <v>838</v>
      </c>
      <c r="E72" s="798"/>
      <c r="F72" s="798"/>
      <c r="G72" s="511"/>
      <c r="H72" s="522"/>
      <c r="J72" s="511"/>
      <c r="K72" s="803" t="s">
        <v>839</v>
      </c>
      <c r="L72" s="803"/>
      <c r="M72" s="803"/>
      <c r="N72" s="803"/>
      <c r="P72" s="522"/>
    </row>
    <row r="73" spans="2:16" ht="16.5" thickTop="1">
      <c r="B73" s="511"/>
      <c r="C73" s="523" t="s">
        <v>155</v>
      </c>
      <c r="D73" s="524" t="s">
        <v>267</v>
      </c>
      <c r="E73" s="525" t="s">
        <v>825</v>
      </c>
      <c r="F73" s="525" t="s">
        <v>826</v>
      </c>
      <c r="G73" s="526"/>
      <c r="H73" s="522"/>
      <c r="I73" s="511"/>
      <c r="J73" s="527" t="s">
        <v>268</v>
      </c>
      <c r="K73" s="527" t="s">
        <v>269</v>
      </c>
      <c r="L73" s="795" t="s">
        <v>827</v>
      </c>
      <c r="M73" s="795"/>
      <c r="N73" s="795"/>
      <c r="O73" s="795"/>
      <c r="P73" s="522"/>
    </row>
    <row r="74" spans="2:16" ht="15.75">
      <c r="B74" s="531"/>
      <c r="C74" s="528"/>
      <c r="D74" s="511" t="s">
        <v>270</v>
      </c>
      <c r="E74" s="529" t="s">
        <v>828</v>
      </c>
      <c r="F74" s="529" t="s">
        <v>271</v>
      </c>
      <c r="G74" s="530"/>
      <c r="H74" s="522"/>
      <c r="I74" s="511"/>
      <c r="J74" s="527" t="s">
        <v>829</v>
      </c>
      <c r="K74" s="527" t="s">
        <v>830</v>
      </c>
      <c r="L74" s="527" t="s">
        <v>142</v>
      </c>
      <c r="M74" s="527" t="s">
        <v>143</v>
      </c>
      <c r="N74" s="527"/>
      <c r="O74" s="527"/>
      <c r="P74" s="522"/>
    </row>
    <row r="75" spans="2:16" ht="17.25" customHeight="1">
      <c r="B75" s="511"/>
      <c r="C75" s="528"/>
      <c r="D75" s="511" t="s">
        <v>272</v>
      </c>
      <c r="E75" s="511" t="s">
        <v>273</v>
      </c>
      <c r="F75" s="511" t="s">
        <v>698</v>
      </c>
      <c r="G75" s="530"/>
      <c r="H75" s="522"/>
      <c r="I75" s="511"/>
      <c r="J75" s="532">
        <v>0.375</v>
      </c>
      <c r="K75" s="527">
        <v>1</v>
      </c>
      <c r="L75" s="527" t="s">
        <v>907</v>
      </c>
      <c r="M75" s="527" t="s">
        <v>915</v>
      </c>
      <c r="N75" s="533"/>
      <c r="O75" s="533"/>
      <c r="P75" s="522"/>
    </row>
    <row r="76" spans="2:16" ht="17.25" customHeight="1" thickBot="1">
      <c r="B76" s="511"/>
      <c r="C76" s="534"/>
      <c r="D76" s="535" t="s">
        <v>274</v>
      </c>
      <c r="E76" s="536" t="s">
        <v>163</v>
      </c>
      <c r="F76" s="536" t="s">
        <v>831</v>
      </c>
      <c r="G76" s="537"/>
      <c r="H76" s="522"/>
      <c r="I76" s="511"/>
      <c r="J76" s="532">
        <v>0.3888888888888889</v>
      </c>
      <c r="K76" s="527">
        <v>2</v>
      </c>
      <c r="L76" s="527" t="s">
        <v>908</v>
      </c>
      <c r="M76" s="527" t="s">
        <v>916</v>
      </c>
      <c r="N76" s="533"/>
      <c r="O76" s="533"/>
      <c r="P76" s="522"/>
    </row>
    <row r="77" spans="2:16" ht="16.5" customHeight="1" thickTop="1">
      <c r="B77" s="511"/>
      <c r="H77" s="522"/>
      <c r="I77" s="511"/>
      <c r="J77" s="532">
        <v>0.402777777777778</v>
      </c>
      <c r="K77" s="527">
        <v>3</v>
      </c>
      <c r="L77" s="527" t="s">
        <v>909</v>
      </c>
      <c r="M77" s="527" t="s">
        <v>917</v>
      </c>
      <c r="N77" s="533"/>
      <c r="O77" s="533"/>
      <c r="P77" s="522"/>
    </row>
    <row r="78" spans="2:16" ht="15.75" customHeight="1">
      <c r="B78" s="552" t="s">
        <v>268</v>
      </c>
      <c r="C78" s="552" t="s">
        <v>269</v>
      </c>
      <c r="D78" s="805" t="s">
        <v>827</v>
      </c>
      <c r="E78" s="805"/>
      <c r="F78" s="805"/>
      <c r="G78" s="805"/>
      <c r="H78" s="522"/>
      <c r="I78" s="511"/>
      <c r="J78" s="532">
        <v>0.416666666666667</v>
      </c>
      <c r="K78" s="527">
        <v>4</v>
      </c>
      <c r="L78" s="527" t="s">
        <v>910</v>
      </c>
      <c r="M78" s="527" t="s">
        <v>918</v>
      </c>
      <c r="N78" s="545"/>
      <c r="O78" s="533"/>
      <c r="P78" s="522"/>
    </row>
    <row r="79" spans="2:16" ht="15.75" customHeight="1">
      <c r="B79" s="554" t="s">
        <v>829</v>
      </c>
      <c r="C79" s="554" t="s">
        <v>830</v>
      </c>
      <c r="D79" s="553" t="s">
        <v>142</v>
      </c>
      <c r="E79" s="553" t="s">
        <v>143</v>
      </c>
      <c r="F79" s="554"/>
      <c r="G79" s="553"/>
      <c r="H79" s="522"/>
      <c r="I79" s="511"/>
      <c r="J79" s="532"/>
      <c r="K79" s="527"/>
      <c r="L79" s="527"/>
      <c r="M79" s="533"/>
      <c r="N79" s="545"/>
      <c r="O79" s="545"/>
      <c r="P79" s="522"/>
    </row>
    <row r="80" spans="2:16" ht="15.75" customHeight="1">
      <c r="B80" s="555">
        <v>0.5833333333333334</v>
      </c>
      <c r="C80" s="553">
        <v>1</v>
      </c>
      <c r="D80" s="806" t="s">
        <v>1003</v>
      </c>
      <c r="E80" s="807"/>
      <c r="F80" s="807"/>
      <c r="G80" s="808"/>
      <c r="H80" s="522"/>
      <c r="I80" s="511"/>
      <c r="J80" s="795" t="s">
        <v>275</v>
      </c>
      <c r="K80" s="795"/>
      <c r="L80" s="795"/>
      <c r="M80" s="795"/>
      <c r="N80" s="795"/>
      <c r="O80" s="795"/>
      <c r="P80" s="522"/>
    </row>
    <row r="81" spans="2:16" ht="15.75" customHeight="1">
      <c r="B81" s="555">
        <v>0.5972222222222222</v>
      </c>
      <c r="C81" s="553">
        <v>2</v>
      </c>
      <c r="D81" s="809"/>
      <c r="E81" s="810"/>
      <c r="F81" s="810"/>
      <c r="G81" s="811"/>
      <c r="H81" s="522"/>
      <c r="I81" s="511"/>
      <c r="J81" s="532">
        <v>0.5833333333333334</v>
      </c>
      <c r="K81" s="527">
        <v>5</v>
      </c>
      <c r="L81" s="527" t="s">
        <v>923</v>
      </c>
      <c r="M81" s="527" t="s">
        <v>931</v>
      </c>
      <c r="N81" s="533"/>
      <c r="O81" s="533"/>
      <c r="P81" s="522"/>
    </row>
    <row r="82" spans="2:16" ht="15.75" customHeight="1">
      <c r="B82" s="555">
        <v>0.611111111111111</v>
      </c>
      <c r="C82" s="553">
        <v>3</v>
      </c>
      <c r="D82" s="809"/>
      <c r="E82" s="810"/>
      <c r="F82" s="810"/>
      <c r="G82" s="811"/>
      <c r="H82" s="522"/>
      <c r="J82" s="532">
        <v>0.5972222222222222</v>
      </c>
      <c r="K82" s="527">
        <v>6</v>
      </c>
      <c r="L82" s="527" t="s">
        <v>924</v>
      </c>
      <c r="M82" s="527" t="s">
        <v>932</v>
      </c>
      <c r="N82" s="527"/>
      <c r="O82" s="527"/>
      <c r="P82" s="522"/>
    </row>
    <row r="83" spans="2:16" ht="15.75" customHeight="1">
      <c r="B83" s="556">
        <v>0.625</v>
      </c>
      <c r="C83" s="553">
        <v>4</v>
      </c>
      <c r="D83" s="809"/>
      <c r="E83" s="810"/>
      <c r="F83" s="810"/>
      <c r="G83" s="811"/>
      <c r="H83" s="522"/>
      <c r="J83" s="532">
        <v>0.611111111111111</v>
      </c>
      <c r="K83" s="527">
        <v>7</v>
      </c>
      <c r="L83" s="527" t="s">
        <v>925</v>
      </c>
      <c r="M83" s="527" t="s">
        <v>933</v>
      </c>
      <c r="N83" s="545"/>
      <c r="O83" s="545"/>
      <c r="P83" s="522"/>
    </row>
    <row r="84" spans="2:16" ht="15.75" customHeight="1">
      <c r="B84" s="556">
        <v>0.638888888888889</v>
      </c>
      <c r="C84" s="553">
        <v>5</v>
      </c>
      <c r="D84" s="809"/>
      <c r="E84" s="810"/>
      <c r="F84" s="810"/>
      <c r="G84" s="811"/>
      <c r="H84" s="522"/>
      <c r="J84" s="532">
        <v>0.625</v>
      </c>
      <c r="K84" s="527">
        <v>8</v>
      </c>
      <c r="L84" s="527" t="s">
        <v>926</v>
      </c>
      <c r="M84" s="527" t="s">
        <v>934</v>
      </c>
      <c r="N84" s="545"/>
      <c r="O84" s="533"/>
      <c r="P84" s="522"/>
    </row>
    <row r="85" spans="2:16" ht="15.75" customHeight="1">
      <c r="B85" s="556"/>
      <c r="C85" s="553"/>
      <c r="D85" s="812"/>
      <c r="E85" s="813"/>
      <c r="F85" s="813"/>
      <c r="G85" s="814"/>
      <c r="H85" s="522"/>
      <c r="J85" s="532"/>
      <c r="K85" s="527"/>
      <c r="L85" s="527"/>
      <c r="M85" s="533"/>
      <c r="N85" s="545"/>
      <c r="O85" s="533"/>
      <c r="P85" s="522"/>
    </row>
    <row r="86" spans="8:16" ht="15.75">
      <c r="H86" s="522"/>
      <c r="L86" s="510"/>
      <c r="M86" s="510"/>
      <c r="P86" s="522"/>
    </row>
    <row r="87" spans="2:16" ht="15.75">
      <c r="B87" s="511"/>
      <c r="C87" s="512"/>
      <c r="H87" s="522"/>
      <c r="L87" s="510"/>
      <c r="M87" s="510"/>
      <c r="P87" s="522"/>
    </row>
    <row r="88" spans="3:16" ht="17.25" thickBot="1">
      <c r="C88" s="510"/>
      <c r="D88" s="796" t="s">
        <v>840</v>
      </c>
      <c r="E88" s="796"/>
      <c r="F88" s="796"/>
      <c r="H88" s="522"/>
      <c r="K88" s="797" t="s">
        <v>841</v>
      </c>
      <c r="L88" s="797"/>
      <c r="M88" s="797"/>
      <c r="N88" s="797"/>
      <c r="O88" s="511"/>
      <c r="P88" s="522"/>
    </row>
    <row r="89" spans="2:16" ht="16.5" thickTop="1">
      <c r="B89" s="511"/>
      <c r="C89" s="523" t="s">
        <v>155</v>
      </c>
      <c r="D89" s="524" t="s">
        <v>267</v>
      </c>
      <c r="E89" s="525" t="s">
        <v>825</v>
      </c>
      <c r="F89" s="525" t="s">
        <v>826</v>
      </c>
      <c r="G89" s="526"/>
      <c r="H89" s="522"/>
      <c r="I89" s="511"/>
      <c r="J89" s="557" t="s">
        <v>268</v>
      </c>
      <c r="K89" s="557" t="s">
        <v>269</v>
      </c>
      <c r="L89" s="815" t="s">
        <v>827</v>
      </c>
      <c r="M89" s="816"/>
      <c r="N89" s="816"/>
      <c r="O89" s="817"/>
      <c r="P89" s="522"/>
    </row>
    <row r="90" spans="2:17" ht="15.75">
      <c r="B90" s="531"/>
      <c r="C90" s="528"/>
      <c r="D90" s="511" t="s">
        <v>270</v>
      </c>
      <c r="E90" s="529" t="s">
        <v>828</v>
      </c>
      <c r="F90" s="529" t="s">
        <v>271</v>
      </c>
      <c r="G90" s="530"/>
      <c r="H90" s="522"/>
      <c r="I90" s="511"/>
      <c r="J90" s="557" t="s">
        <v>829</v>
      </c>
      <c r="K90" s="557" t="s">
        <v>830</v>
      </c>
      <c r="L90" s="557" t="s">
        <v>142</v>
      </c>
      <c r="M90" s="557" t="s">
        <v>143</v>
      </c>
      <c r="N90" s="557"/>
      <c r="O90" s="557"/>
      <c r="P90" s="522"/>
      <c r="Q90" s="511"/>
    </row>
    <row r="91" spans="2:23" ht="17.25" customHeight="1">
      <c r="B91" s="511"/>
      <c r="C91" s="528"/>
      <c r="D91" s="511" t="s">
        <v>272</v>
      </c>
      <c r="E91" s="511" t="s">
        <v>273</v>
      </c>
      <c r="F91" s="511" t="s">
        <v>698</v>
      </c>
      <c r="G91" s="530"/>
      <c r="H91" s="522"/>
      <c r="I91" s="511"/>
      <c r="J91" s="558">
        <v>0.375</v>
      </c>
      <c r="K91" s="557">
        <v>1</v>
      </c>
      <c r="L91" s="823" t="s">
        <v>1072</v>
      </c>
      <c r="M91" s="823"/>
      <c r="N91" s="823"/>
      <c r="O91" s="824"/>
      <c r="P91" s="522"/>
      <c r="R91" s="511"/>
      <c r="S91" s="511"/>
      <c r="T91" s="511"/>
      <c r="U91" s="511"/>
      <c r="V91" s="511"/>
      <c r="W91" s="511"/>
    </row>
    <row r="92" spans="2:23" ht="17.25" customHeight="1" thickBot="1">
      <c r="B92" s="511"/>
      <c r="C92" s="534"/>
      <c r="D92" s="535" t="s">
        <v>274</v>
      </c>
      <c r="E92" s="536" t="s">
        <v>163</v>
      </c>
      <c r="F92" s="536" t="s">
        <v>831</v>
      </c>
      <c r="G92" s="537"/>
      <c r="H92" s="522"/>
      <c r="I92" s="511"/>
      <c r="J92" s="558">
        <v>0.3888888888888889</v>
      </c>
      <c r="K92" s="557">
        <v>2</v>
      </c>
      <c r="L92" s="825"/>
      <c r="M92" s="825"/>
      <c r="N92" s="825"/>
      <c r="O92" s="826"/>
      <c r="P92" s="522"/>
      <c r="Q92" s="511"/>
      <c r="R92" s="511"/>
      <c r="S92" s="511"/>
      <c r="T92" s="511"/>
      <c r="U92" s="511"/>
      <c r="V92" s="511"/>
      <c r="W92" s="511"/>
    </row>
    <row r="93" spans="2:23" ht="16.5" customHeight="1" thickTop="1">
      <c r="B93" s="511"/>
      <c r="H93" s="522"/>
      <c r="I93" s="511"/>
      <c r="J93" s="558">
        <v>0.402777777777778</v>
      </c>
      <c r="K93" s="557">
        <v>3</v>
      </c>
      <c r="L93" s="825"/>
      <c r="M93" s="825"/>
      <c r="N93" s="825"/>
      <c r="O93" s="826"/>
      <c r="P93" s="522"/>
      <c r="Q93" s="511"/>
      <c r="R93" s="511"/>
      <c r="S93" s="511"/>
      <c r="T93" s="511"/>
      <c r="U93" s="511"/>
      <c r="V93" s="511"/>
      <c r="W93" s="511"/>
    </row>
    <row r="94" spans="2:23" ht="15.75" customHeight="1">
      <c r="B94" s="527" t="s">
        <v>268</v>
      </c>
      <c r="C94" s="527" t="s">
        <v>269</v>
      </c>
      <c r="D94" s="777" t="s">
        <v>827</v>
      </c>
      <c r="E94" s="778"/>
      <c r="F94" s="778"/>
      <c r="G94" s="779"/>
      <c r="H94" s="522"/>
      <c r="I94" s="511"/>
      <c r="J94" s="558">
        <v>0.416666666666667</v>
      </c>
      <c r="K94" s="557">
        <v>4</v>
      </c>
      <c r="L94" s="825"/>
      <c r="M94" s="825"/>
      <c r="N94" s="825"/>
      <c r="O94" s="826"/>
      <c r="P94" s="522"/>
      <c r="Q94" s="511"/>
      <c r="R94" s="511"/>
      <c r="S94" s="511"/>
      <c r="T94" s="511"/>
      <c r="U94" s="511"/>
      <c r="V94" s="511"/>
      <c r="W94" s="511"/>
    </row>
    <row r="95" spans="2:23" ht="15.75" customHeight="1">
      <c r="B95" s="527" t="s">
        <v>829</v>
      </c>
      <c r="C95" s="527" t="s">
        <v>830</v>
      </c>
      <c r="D95" s="527" t="s">
        <v>142</v>
      </c>
      <c r="E95" s="527" t="s">
        <v>143</v>
      </c>
      <c r="F95" s="527"/>
      <c r="G95" s="527"/>
      <c r="H95" s="522"/>
      <c r="I95" s="511"/>
      <c r="J95" s="558"/>
      <c r="K95" s="557"/>
      <c r="L95" s="825"/>
      <c r="M95" s="825"/>
      <c r="N95" s="825"/>
      <c r="O95" s="826"/>
      <c r="P95" s="522"/>
      <c r="Q95" s="511"/>
      <c r="R95" s="511"/>
      <c r="S95" s="511"/>
      <c r="T95" s="511"/>
      <c r="U95" s="511"/>
      <c r="V95" s="511"/>
      <c r="W95" s="511"/>
    </row>
    <row r="96" spans="2:23" ht="15.75" customHeight="1">
      <c r="B96" s="532">
        <v>0.5833333333333334</v>
      </c>
      <c r="C96" s="527">
        <v>1</v>
      </c>
      <c r="D96" s="527" t="s">
        <v>951</v>
      </c>
      <c r="E96" s="527" t="s">
        <v>955</v>
      </c>
      <c r="F96" s="527"/>
      <c r="G96" s="545"/>
      <c r="H96" s="522"/>
      <c r="J96" s="822" t="s">
        <v>275</v>
      </c>
      <c r="K96" s="822"/>
      <c r="L96" s="825"/>
      <c r="M96" s="825"/>
      <c r="N96" s="825"/>
      <c r="O96" s="826"/>
      <c r="P96" s="522"/>
      <c r="Q96" s="511"/>
      <c r="R96" s="511"/>
      <c r="S96" s="511"/>
      <c r="T96" s="511"/>
      <c r="U96" s="511"/>
      <c r="V96" s="511"/>
      <c r="W96" s="511"/>
    </row>
    <row r="97" spans="2:17" ht="15.75" customHeight="1">
      <c r="B97" s="532">
        <v>0.5972222222222222</v>
      </c>
      <c r="C97" s="527">
        <v>2</v>
      </c>
      <c r="D97" s="527" t="s">
        <v>952</v>
      </c>
      <c r="E97" s="527" t="s">
        <v>956</v>
      </c>
      <c r="F97" s="527"/>
      <c r="G97" s="545"/>
      <c r="H97" s="522"/>
      <c r="J97" s="558">
        <v>0.5833333333333334</v>
      </c>
      <c r="K97" s="557">
        <v>5</v>
      </c>
      <c r="L97" s="825"/>
      <c r="M97" s="825"/>
      <c r="N97" s="825"/>
      <c r="O97" s="826"/>
      <c r="P97" s="522"/>
      <c r="Q97" s="511"/>
    </row>
    <row r="98" spans="2:16" ht="15.75" customHeight="1">
      <c r="B98" s="532">
        <v>0.611111111111111</v>
      </c>
      <c r="C98" s="527">
        <v>3</v>
      </c>
      <c r="D98" s="527" t="s">
        <v>953</v>
      </c>
      <c r="E98" s="527" t="s">
        <v>957</v>
      </c>
      <c r="F98" s="527"/>
      <c r="G98" s="533"/>
      <c r="H98" s="522"/>
      <c r="J98" s="558">
        <v>0.5972222222222222</v>
      </c>
      <c r="K98" s="557">
        <v>6</v>
      </c>
      <c r="L98" s="825"/>
      <c r="M98" s="825"/>
      <c r="N98" s="825"/>
      <c r="O98" s="826"/>
      <c r="P98" s="522"/>
    </row>
    <row r="99" spans="2:16" ht="15.75" customHeight="1">
      <c r="B99" s="532">
        <v>0.625</v>
      </c>
      <c r="C99" s="527">
        <v>4</v>
      </c>
      <c r="D99" s="527" t="s">
        <v>954</v>
      </c>
      <c r="E99" s="527" t="s">
        <v>960</v>
      </c>
      <c r="F99" s="533"/>
      <c r="G99" s="533"/>
      <c r="H99" s="522"/>
      <c r="I99" s="511"/>
      <c r="J99" s="558">
        <v>0.611111111111111</v>
      </c>
      <c r="K99" s="557">
        <v>7</v>
      </c>
      <c r="L99" s="825"/>
      <c r="M99" s="825"/>
      <c r="N99" s="825"/>
      <c r="O99" s="826"/>
      <c r="P99" s="522"/>
    </row>
    <row r="100" spans="2:16" ht="15.75" customHeight="1">
      <c r="B100" s="532"/>
      <c r="C100" s="527"/>
      <c r="D100" s="527"/>
      <c r="E100" s="527"/>
      <c r="F100" s="527"/>
      <c r="G100" s="527"/>
      <c r="H100" s="522"/>
      <c r="I100" s="511"/>
      <c r="J100" s="558">
        <v>0.625</v>
      </c>
      <c r="K100" s="557">
        <v>8</v>
      </c>
      <c r="L100" s="825"/>
      <c r="M100" s="825"/>
      <c r="N100" s="825"/>
      <c r="O100" s="826"/>
      <c r="P100" s="522"/>
    </row>
    <row r="101" spans="2:16" ht="15.75">
      <c r="B101" s="532"/>
      <c r="C101" s="527"/>
      <c r="D101" s="527"/>
      <c r="E101" s="527"/>
      <c r="F101" s="527"/>
      <c r="G101" s="545"/>
      <c r="H101" s="522"/>
      <c r="J101" s="558"/>
      <c r="K101" s="557"/>
      <c r="L101" s="827"/>
      <c r="M101" s="827"/>
      <c r="N101" s="827"/>
      <c r="O101" s="828"/>
      <c r="P101" s="522"/>
    </row>
    <row r="102" spans="2:16" ht="16.5" customHeight="1">
      <c r="B102" s="511"/>
      <c r="C102" s="512"/>
      <c r="H102" s="522"/>
      <c r="L102" s="510"/>
      <c r="M102" s="510"/>
      <c r="P102" s="522"/>
    </row>
    <row r="103" spans="2:16" ht="15.75">
      <c r="B103" s="511"/>
      <c r="C103" s="512"/>
      <c r="H103" s="522"/>
      <c r="L103" s="510"/>
      <c r="M103" s="510"/>
      <c r="P103" s="522"/>
    </row>
    <row r="104" spans="2:16" ht="17.25" customHeight="1" thickBot="1">
      <c r="B104" s="559"/>
      <c r="C104" s="560"/>
      <c r="D104" s="818" t="s">
        <v>842</v>
      </c>
      <c r="E104" s="818"/>
      <c r="F104" s="818"/>
      <c r="G104" s="560"/>
      <c r="H104" s="522"/>
      <c r="K104" s="797" t="s">
        <v>843</v>
      </c>
      <c r="L104" s="797"/>
      <c r="M104" s="797"/>
      <c r="N104" s="797"/>
      <c r="O104" s="511"/>
      <c r="P104" s="522"/>
    </row>
    <row r="105" spans="2:16" ht="16.5" thickTop="1">
      <c r="B105" s="559"/>
      <c r="C105" s="561" t="s">
        <v>155</v>
      </c>
      <c r="D105" s="562" t="s">
        <v>267</v>
      </c>
      <c r="E105" s="563" t="s">
        <v>825</v>
      </c>
      <c r="F105" s="563" t="s">
        <v>826</v>
      </c>
      <c r="G105" s="564"/>
      <c r="H105" s="522"/>
      <c r="J105" s="573" t="s">
        <v>268</v>
      </c>
      <c r="K105" s="573" t="s">
        <v>269</v>
      </c>
      <c r="L105" s="777" t="s">
        <v>827</v>
      </c>
      <c r="M105" s="778"/>
      <c r="N105" s="778"/>
      <c r="O105" s="779"/>
      <c r="P105" s="522"/>
    </row>
    <row r="106" spans="2:16" ht="15.75">
      <c r="B106" s="565"/>
      <c r="C106" s="566"/>
      <c r="D106" s="559" t="s">
        <v>270</v>
      </c>
      <c r="E106" s="567" t="s">
        <v>828</v>
      </c>
      <c r="F106" s="567" t="s">
        <v>271</v>
      </c>
      <c r="G106" s="568"/>
      <c r="H106" s="522"/>
      <c r="J106" s="573" t="s">
        <v>829</v>
      </c>
      <c r="K106" s="573" t="s">
        <v>830</v>
      </c>
      <c r="L106" s="573" t="s">
        <v>142</v>
      </c>
      <c r="M106" s="573" t="s">
        <v>143</v>
      </c>
      <c r="N106" s="573"/>
      <c r="O106" s="573"/>
      <c r="P106" s="522"/>
    </row>
    <row r="107" spans="2:16" ht="15.75">
      <c r="B107" s="559"/>
      <c r="C107" s="566"/>
      <c r="D107" s="559" t="s">
        <v>272</v>
      </c>
      <c r="E107" s="559" t="s">
        <v>273</v>
      </c>
      <c r="F107" s="559" t="s">
        <v>698</v>
      </c>
      <c r="G107" s="568"/>
      <c r="H107" s="522"/>
      <c r="I107" s="511"/>
      <c r="J107" s="532">
        <v>0.375</v>
      </c>
      <c r="K107" s="573">
        <v>1</v>
      </c>
      <c r="L107" s="573" t="s">
        <v>897</v>
      </c>
      <c r="M107" s="573" t="s">
        <v>939</v>
      </c>
      <c r="N107" s="545"/>
      <c r="O107" s="533"/>
      <c r="P107" s="522"/>
    </row>
    <row r="108" spans="2:16" ht="16.5" thickBot="1">
      <c r="B108" s="559"/>
      <c r="C108" s="569"/>
      <c r="D108" s="570" t="s">
        <v>274</v>
      </c>
      <c r="E108" s="571" t="s">
        <v>163</v>
      </c>
      <c r="F108" s="571" t="s">
        <v>831</v>
      </c>
      <c r="G108" s="572"/>
      <c r="H108" s="522"/>
      <c r="I108" s="511"/>
      <c r="J108" s="532">
        <v>0.3888888888888889</v>
      </c>
      <c r="K108" s="573">
        <v>2</v>
      </c>
      <c r="L108" s="573" t="s">
        <v>898</v>
      </c>
      <c r="M108" s="573" t="s">
        <v>947</v>
      </c>
      <c r="N108" s="545"/>
      <c r="O108" s="533"/>
      <c r="P108" s="522"/>
    </row>
    <row r="109" spans="2:16" ht="16.5" customHeight="1" thickTop="1">
      <c r="B109" s="559"/>
      <c r="C109" s="559"/>
      <c r="D109" s="559"/>
      <c r="E109" s="559"/>
      <c r="F109" s="559"/>
      <c r="G109" s="560"/>
      <c r="H109" s="522"/>
      <c r="I109" s="511"/>
      <c r="J109" s="532">
        <v>0.402777777777778</v>
      </c>
      <c r="K109" s="573">
        <v>3</v>
      </c>
      <c r="L109" s="573" t="s">
        <v>899</v>
      </c>
      <c r="M109" s="573" t="s">
        <v>940</v>
      </c>
      <c r="N109" s="545"/>
      <c r="O109" s="545"/>
      <c r="P109" s="522"/>
    </row>
    <row r="110" spans="2:16" ht="15.75">
      <c r="B110" s="539" t="s">
        <v>268</v>
      </c>
      <c r="C110" s="539" t="s">
        <v>269</v>
      </c>
      <c r="D110" s="819" t="s">
        <v>827</v>
      </c>
      <c r="E110" s="820"/>
      <c r="F110" s="820"/>
      <c r="G110" s="821"/>
      <c r="H110" s="522"/>
      <c r="I110" s="511"/>
      <c r="J110" s="532">
        <v>0.416666666666667</v>
      </c>
      <c r="K110" s="573">
        <v>4</v>
      </c>
      <c r="L110" s="573" t="s">
        <v>900</v>
      </c>
      <c r="M110" s="573" t="s">
        <v>948</v>
      </c>
      <c r="N110" s="545"/>
      <c r="O110" s="545"/>
      <c r="P110" s="522"/>
    </row>
    <row r="111" spans="2:16" ht="15.75">
      <c r="B111" s="573" t="s">
        <v>829</v>
      </c>
      <c r="C111" s="573" t="s">
        <v>830</v>
      </c>
      <c r="D111" s="573" t="s">
        <v>142</v>
      </c>
      <c r="E111" s="573" t="s">
        <v>143</v>
      </c>
      <c r="F111" s="573"/>
      <c r="G111" s="573"/>
      <c r="H111" s="522"/>
      <c r="I111" s="511"/>
      <c r="J111" s="532"/>
      <c r="K111" s="573"/>
      <c r="L111" s="573"/>
      <c r="M111" s="573"/>
      <c r="N111" s="533"/>
      <c r="O111" s="533"/>
      <c r="P111" s="522"/>
    </row>
    <row r="112" spans="2:16" ht="15.75">
      <c r="B112" s="532">
        <v>0.5833333333333334</v>
      </c>
      <c r="C112" s="573">
        <v>1</v>
      </c>
      <c r="D112" s="573" t="s">
        <v>1092</v>
      </c>
      <c r="E112" s="573" t="s">
        <v>958</v>
      </c>
      <c r="F112" s="573"/>
      <c r="G112" s="533"/>
      <c r="H112" s="522"/>
      <c r="J112" s="777" t="s">
        <v>275</v>
      </c>
      <c r="K112" s="778"/>
      <c r="L112" s="778"/>
      <c r="M112" s="778"/>
      <c r="N112" s="778"/>
      <c r="O112" s="779"/>
      <c r="P112" s="522"/>
    </row>
    <row r="113" spans="2:16" ht="15.75">
      <c r="B113" s="532">
        <v>0.5972222222222222</v>
      </c>
      <c r="C113" s="573">
        <v>2</v>
      </c>
      <c r="D113" s="573" t="s">
        <v>1093</v>
      </c>
      <c r="E113" s="573" t="s">
        <v>959</v>
      </c>
      <c r="F113" s="573"/>
      <c r="G113" s="533"/>
      <c r="H113" s="522"/>
      <c r="I113" s="511"/>
      <c r="J113" s="532">
        <v>0.5833333333333334</v>
      </c>
      <c r="K113" s="573">
        <v>5</v>
      </c>
      <c r="L113" s="573" t="s">
        <v>853</v>
      </c>
      <c r="M113" s="573" t="s">
        <v>941</v>
      </c>
      <c r="N113" s="533"/>
      <c r="O113" s="533"/>
      <c r="P113" s="522"/>
    </row>
    <row r="114" spans="2:16" ht="15.75">
      <c r="B114" s="532">
        <v>0.611111111111111</v>
      </c>
      <c r="C114" s="573">
        <v>3</v>
      </c>
      <c r="D114" s="573" t="s">
        <v>1094</v>
      </c>
      <c r="E114" s="573" t="s">
        <v>961</v>
      </c>
      <c r="F114" s="573"/>
      <c r="G114" s="533"/>
      <c r="H114" s="522"/>
      <c r="I114" s="511"/>
      <c r="J114" s="532">
        <v>0.5972222222222222</v>
      </c>
      <c r="K114" s="573">
        <v>6</v>
      </c>
      <c r="L114" s="533" t="s">
        <v>852</v>
      </c>
      <c r="M114" s="573" t="s">
        <v>949</v>
      </c>
      <c r="N114" s="545"/>
      <c r="O114" s="533"/>
      <c r="P114" s="522"/>
    </row>
    <row r="115" spans="2:16" ht="15.75">
      <c r="B115" s="532">
        <v>0.625</v>
      </c>
      <c r="C115" s="573">
        <v>4</v>
      </c>
      <c r="D115" s="573" t="s">
        <v>966</v>
      </c>
      <c r="E115" s="573" t="s">
        <v>971</v>
      </c>
      <c r="F115" s="574"/>
      <c r="G115" s="533"/>
      <c r="H115" s="522"/>
      <c r="I115" s="511"/>
      <c r="J115" s="532">
        <v>0.611111111111111</v>
      </c>
      <c r="K115" s="573">
        <v>7</v>
      </c>
      <c r="L115" s="573" t="s">
        <v>901</v>
      </c>
      <c r="M115" s="573" t="s">
        <v>942</v>
      </c>
      <c r="N115" s="545"/>
      <c r="O115" s="545"/>
      <c r="P115" s="522"/>
    </row>
    <row r="116" spans="2:23" ht="16.5">
      <c r="B116" s="532"/>
      <c r="C116" s="573"/>
      <c r="D116" s="573"/>
      <c r="E116" s="533"/>
      <c r="F116" s="533"/>
      <c r="G116" s="573"/>
      <c r="H116" s="522"/>
      <c r="I116" s="511"/>
      <c r="J116" s="532">
        <v>0.625</v>
      </c>
      <c r="K116" s="573">
        <v>8</v>
      </c>
      <c r="L116" s="573" t="s">
        <v>902</v>
      </c>
      <c r="M116" s="573" t="s">
        <v>950</v>
      </c>
      <c r="N116" s="545"/>
      <c r="O116" s="533"/>
      <c r="P116" s="384"/>
      <c r="Q116" s="511"/>
      <c r="R116" s="511"/>
      <c r="S116" s="511"/>
      <c r="T116" s="511"/>
      <c r="U116" s="511"/>
      <c r="V116" s="511"/>
      <c r="W116" s="511"/>
    </row>
    <row r="117" spans="2:23" ht="16.5">
      <c r="B117" s="532"/>
      <c r="C117" s="573"/>
      <c r="D117" s="573"/>
      <c r="E117" s="573"/>
      <c r="F117" s="573"/>
      <c r="G117" s="545"/>
      <c r="H117" s="384"/>
      <c r="J117" s="532"/>
      <c r="K117" s="573"/>
      <c r="L117" s="573"/>
      <c r="M117" s="533"/>
      <c r="N117" s="545"/>
      <c r="O117" s="533"/>
      <c r="P117" s="384"/>
      <c r="Q117" s="511"/>
      <c r="R117" s="511"/>
      <c r="S117" s="511"/>
      <c r="T117" s="511"/>
      <c r="U117" s="511"/>
      <c r="V117" s="511"/>
      <c r="W117" s="511"/>
    </row>
    <row r="118" spans="3:16" ht="15.75">
      <c r="C118" s="512"/>
      <c r="G118" s="511"/>
      <c r="H118" s="522"/>
      <c r="L118" s="510"/>
      <c r="M118" s="510"/>
      <c r="P118" s="522"/>
    </row>
    <row r="119" spans="2:16" ht="15.75">
      <c r="B119" s="511"/>
      <c r="C119" s="512"/>
      <c r="H119" s="522"/>
      <c r="I119" s="511"/>
      <c r="L119" s="510"/>
      <c r="M119" s="510"/>
      <c r="P119" s="522"/>
    </row>
    <row r="120" spans="2:16" ht="17.25" customHeight="1" thickBot="1">
      <c r="B120" s="511"/>
      <c r="C120" s="510"/>
      <c r="D120" s="796" t="s">
        <v>844</v>
      </c>
      <c r="E120" s="796"/>
      <c r="F120" s="796"/>
      <c r="H120" s="522"/>
      <c r="J120" s="560"/>
      <c r="K120" s="829" t="s">
        <v>845</v>
      </c>
      <c r="L120" s="829"/>
      <c r="M120" s="829"/>
      <c r="N120" s="829"/>
      <c r="O120" s="559"/>
      <c r="P120" s="522"/>
    </row>
    <row r="121" spans="2:16" ht="16.5" thickTop="1">
      <c r="B121" s="511"/>
      <c r="C121" s="523" t="s">
        <v>155</v>
      </c>
      <c r="D121" s="524" t="s">
        <v>267</v>
      </c>
      <c r="E121" s="525" t="s">
        <v>825</v>
      </c>
      <c r="F121" s="525" t="s">
        <v>826</v>
      </c>
      <c r="G121" s="526"/>
      <c r="H121" s="522"/>
      <c r="I121" s="511"/>
      <c r="J121" s="594" t="s">
        <v>268</v>
      </c>
      <c r="K121" s="594" t="s">
        <v>269</v>
      </c>
      <c r="L121" s="777" t="s">
        <v>827</v>
      </c>
      <c r="M121" s="778"/>
      <c r="N121" s="778"/>
      <c r="O121" s="779"/>
      <c r="P121" s="522"/>
    </row>
    <row r="122" spans="2:16" ht="15.75">
      <c r="B122" s="531"/>
      <c r="C122" s="528"/>
      <c r="D122" s="511" t="s">
        <v>270</v>
      </c>
      <c r="E122" s="529" t="s">
        <v>828</v>
      </c>
      <c r="F122" s="529" t="s">
        <v>271</v>
      </c>
      <c r="G122" s="530"/>
      <c r="H122" s="522"/>
      <c r="J122" s="594" t="s">
        <v>829</v>
      </c>
      <c r="K122" s="594" t="s">
        <v>830</v>
      </c>
      <c r="L122" s="594" t="s">
        <v>142</v>
      </c>
      <c r="M122" s="594" t="s">
        <v>143</v>
      </c>
      <c r="N122" s="594"/>
      <c r="O122" s="594"/>
      <c r="P122" s="522"/>
    </row>
    <row r="123" spans="2:16" ht="15.75">
      <c r="B123" s="511"/>
      <c r="C123" s="528"/>
      <c r="D123" s="511" t="s">
        <v>272</v>
      </c>
      <c r="E123" s="511" t="s">
        <v>273</v>
      </c>
      <c r="F123" s="511" t="s">
        <v>698</v>
      </c>
      <c r="G123" s="530"/>
      <c r="H123" s="522"/>
      <c r="J123" s="532">
        <v>0.375</v>
      </c>
      <c r="K123" s="594">
        <v>1</v>
      </c>
      <c r="L123" s="594" t="s">
        <v>962</v>
      </c>
      <c r="M123" s="594" t="s">
        <v>968</v>
      </c>
      <c r="N123" s="545"/>
      <c r="O123" s="533"/>
      <c r="P123" s="522"/>
    </row>
    <row r="124" spans="2:16" ht="16.5" thickBot="1">
      <c r="B124" s="511"/>
      <c r="C124" s="534"/>
      <c r="D124" s="535" t="s">
        <v>274</v>
      </c>
      <c r="E124" s="536" t="s">
        <v>163</v>
      </c>
      <c r="F124" s="536" t="s">
        <v>831</v>
      </c>
      <c r="G124" s="537"/>
      <c r="H124" s="522"/>
      <c r="J124" s="532">
        <v>0.3888888888888889</v>
      </c>
      <c r="K124" s="594">
        <v>2</v>
      </c>
      <c r="L124" s="594" t="s">
        <v>963</v>
      </c>
      <c r="M124" s="594" t="s">
        <v>969</v>
      </c>
      <c r="N124" s="574"/>
      <c r="O124" s="533"/>
      <c r="P124" s="522"/>
    </row>
    <row r="125" spans="2:16" ht="16.5" customHeight="1" thickTop="1">
      <c r="B125" s="511"/>
      <c r="H125" s="522"/>
      <c r="I125" s="511"/>
      <c r="J125" s="532">
        <v>0.402777777777778</v>
      </c>
      <c r="K125" s="594">
        <v>3</v>
      </c>
      <c r="L125" s="594" t="s">
        <v>964</v>
      </c>
      <c r="M125" s="594" t="s">
        <v>970</v>
      </c>
      <c r="N125" s="545"/>
      <c r="O125" s="545"/>
      <c r="P125" s="522"/>
    </row>
    <row r="126" spans="2:16" ht="15.75">
      <c r="B126" s="594" t="s">
        <v>268</v>
      </c>
      <c r="C126" s="594" t="s">
        <v>269</v>
      </c>
      <c r="D126" s="777" t="s">
        <v>827</v>
      </c>
      <c r="E126" s="778"/>
      <c r="F126" s="778"/>
      <c r="G126" s="779"/>
      <c r="H126" s="522"/>
      <c r="I126" s="511"/>
      <c r="J126" s="532">
        <v>0.416666666666667</v>
      </c>
      <c r="K126" s="594">
        <v>4</v>
      </c>
      <c r="L126" s="594" t="s">
        <v>965</v>
      </c>
      <c r="M126" s="594" t="s">
        <v>967</v>
      </c>
      <c r="N126" s="545"/>
      <c r="O126" s="545"/>
      <c r="P126" s="522"/>
    </row>
    <row r="127" spans="2:16" ht="15.75">
      <c r="B127" s="594" t="s">
        <v>829</v>
      </c>
      <c r="C127" s="594" t="s">
        <v>830</v>
      </c>
      <c r="D127" s="594" t="s">
        <v>142</v>
      </c>
      <c r="E127" s="594" t="s">
        <v>143</v>
      </c>
      <c r="F127" s="594"/>
      <c r="G127" s="594"/>
      <c r="H127" s="522"/>
      <c r="I127" s="511"/>
      <c r="J127" s="532"/>
      <c r="K127" s="594"/>
      <c r="L127" s="594"/>
      <c r="M127" s="594"/>
      <c r="N127" s="533"/>
      <c r="O127" s="533"/>
      <c r="P127" s="522"/>
    </row>
    <row r="128" spans="2:16" ht="16.5" customHeight="1">
      <c r="B128" s="532">
        <v>0.5833333333333334</v>
      </c>
      <c r="C128" s="594">
        <v>1</v>
      </c>
      <c r="D128" s="594" t="s">
        <v>943</v>
      </c>
      <c r="E128" s="594" t="s">
        <v>935</v>
      </c>
      <c r="F128" s="594"/>
      <c r="G128" s="533"/>
      <c r="H128" s="522"/>
      <c r="I128" s="511"/>
      <c r="J128" s="777" t="s">
        <v>275</v>
      </c>
      <c r="K128" s="778"/>
      <c r="L128" s="778"/>
      <c r="M128" s="778"/>
      <c r="N128" s="778"/>
      <c r="O128" s="779"/>
      <c r="P128" s="522"/>
    </row>
    <row r="129" spans="2:16" ht="15.75">
      <c r="B129" s="532">
        <v>0.5972222222222222</v>
      </c>
      <c r="C129" s="594">
        <v>2</v>
      </c>
      <c r="D129" s="594" t="s">
        <v>944</v>
      </c>
      <c r="E129" s="594" t="s">
        <v>936</v>
      </c>
      <c r="F129" s="594"/>
      <c r="G129" s="533"/>
      <c r="H129" s="522"/>
      <c r="I129" s="511"/>
      <c r="J129" s="532">
        <v>0.5833333333333334</v>
      </c>
      <c r="K129" s="594">
        <v>5</v>
      </c>
      <c r="L129" s="594" t="s">
        <v>976</v>
      </c>
      <c r="M129" s="594" t="s">
        <v>972</v>
      </c>
      <c r="N129" s="545"/>
      <c r="O129" s="533"/>
      <c r="P129" s="522"/>
    </row>
    <row r="130" spans="2:16" ht="15.75">
      <c r="B130" s="532">
        <v>0.611111111111111</v>
      </c>
      <c r="C130" s="594">
        <v>3</v>
      </c>
      <c r="D130" s="594" t="s">
        <v>945</v>
      </c>
      <c r="E130" s="594" t="s">
        <v>937</v>
      </c>
      <c r="F130" s="594"/>
      <c r="G130" s="533"/>
      <c r="H130" s="522"/>
      <c r="I130" s="511"/>
      <c r="J130" s="532">
        <v>0.5972222222222222</v>
      </c>
      <c r="K130" s="594">
        <v>6</v>
      </c>
      <c r="L130" s="594" t="s">
        <v>977</v>
      </c>
      <c r="M130" s="594" t="s">
        <v>973</v>
      </c>
      <c r="N130" s="545"/>
      <c r="O130" s="533"/>
      <c r="P130" s="522"/>
    </row>
    <row r="131" spans="2:16" ht="15.75">
      <c r="B131" s="532">
        <v>0.625</v>
      </c>
      <c r="C131" s="594">
        <v>4</v>
      </c>
      <c r="D131" s="594" t="s">
        <v>946</v>
      </c>
      <c r="E131" s="594" t="s">
        <v>938</v>
      </c>
      <c r="F131" s="594"/>
      <c r="G131" s="533"/>
      <c r="H131" s="522"/>
      <c r="I131" s="511"/>
      <c r="J131" s="532">
        <v>0.611111111111111</v>
      </c>
      <c r="K131" s="594">
        <v>7</v>
      </c>
      <c r="L131" s="594" t="s">
        <v>978</v>
      </c>
      <c r="M131" s="594" t="s">
        <v>974</v>
      </c>
      <c r="N131" s="545"/>
      <c r="O131" s="545"/>
      <c r="P131" s="522"/>
    </row>
    <row r="132" spans="2:16" ht="15.75">
      <c r="B132" s="532"/>
      <c r="C132" s="594"/>
      <c r="D132" s="594"/>
      <c r="E132" s="594"/>
      <c r="F132" s="533"/>
      <c r="G132" s="594"/>
      <c r="H132" s="522"/>
      <c r="I132" s="511"/>
      <c r="J132" s="532">
        <v>0.625</v>
      </c>
      <c r="K132" s="594">
        <v>8</v>
      </c>
      <c r="L132" s="594" t="s">
        <v>979</v>
      </c>
      <c r="M132" s="594" t="s">
        <v>975</v>
      </c>
      <c r="N132" s="545"/>
      <c r="O132" s="533"/>
      <c r="P132" s="522"/>
    </row>
    <row r="133" spans="2:16" ht="16.5">
      <c r="B133" s="532"/>
      <c r="C133" s="594"/>
      <c r="D133" s="594"/>
      <c r="E133" s="594"/>
      <c r="F133" s="594"/>
      <c r="G133" s="545"/>
      <c r="H133" s="384"/>
      <c r="J133" s="532"/>
      <c r="K133" s="594"/>
      <c r="L133" s="545"/>
      <c r="M133" s="533"/>
      <c r="N133" s="545"/>
      <c r="O133" s="533"/>
      <c r="P133" s="384"/>
    </row>
    <row r="134" spans="3:16" ht="15.75">
      <c r="C134" s="512"/>
      <c r="G134" s="511"/>
      <c r="H134" s="522"/>
      <c r="L134" s="510"/>
      <c r="M134" s="510"/>
      <c r="P134" s="522"/>
    </row>
    <row r="135" spans="2:16" ht="15.75">
      <c r="B135" s="511"/>
      <c r="C135" s="512"/>
      <c r="H135" s="522"/>
      <c r="L135" s="510"/>
      <c r="M135" s="510"/>
      <c r="P135" s="522"/>
    </row>
    <row r="136" spans="2:15" ht="17.25" thickBot="1">
      <c r="B136" s="511"/>
      <c r="C136" s="510"/>
      <c r="D136" s="796" t="s">
        <v>1105</v>
      </c>
      <c r="E136" s="796"/>
      <c r="F136" s="796"/>
      <c r="K136" s="798" t="s">
        <v>1108</v>
      </c>
      <c r="L136" s="798"/>
      <c r="M136" s="798"/>
      <c r="N136" s="798"/>
      <c r="O136" s="511"/>
    </row>
    <row r="137" spans="2:15" ht="16.5" thickTop="1">
      <c r="B137" s="511"/>
      <c r="C137" s="523" t="s">
        <v>155</v>
      </c>
      <c r="D137" s="524" t="s">
        <v>267</v>
      </c>
      <c r="E137" s="525" t="s">
        <v>825</v>
      </c>
      <c r="F137" s="525" t="s">
        <v>826</v>
      </c>
      <c r="G137" s="526"/>
      <c r="I137" s="511"/>
      <c r="J137" s="539" t="s">
        <v>268</v>
      </c>
      <c r="K137" s="539" t="s">
        <v>269</v>
      </c>
      <c r="L137" s="799" t="s">
        <v>827</v>
      </c>
      <c r="M137" s="800"/>
      <c r="N137" s="800"/>
      <c r="O137" s="801"/>
    </row>
    <row r="138" spans="2:15" ht="15.75">
      <c r="B138" s="531"/>
      <c r="C138" s="528"/>
      <c r="D138" s="511" t="s">
        <v>270</v>
      </c>
      <c r="E138" s="529" t="s">
        <v>828</v>
      </c>
      <c r="F138" s="529" t="s">
        <v>271</v>
      </c>
      <c r="G138" s="530"/>
      <c r="I138" s="511"/>
      <c r="J138" s="540" t="s">
        <v>829</v>
      </c>
      <c r="K138" s="540" t="s">
        <v>830</v>
      </c>
      <c r="L138" s="595" t="s">
        <v>142</v>
      </c>
      <c r="M138" s="595" t="s">
        <v>143</v>
      </c>
      <c r="N138" s="540"/>
      <c r="O138" s="595"/>
    </row>
    <row r="139" spans="2:15" ht="15.75">
      <c r="B139" s="511"/>
      <c r="C139" s="528"/>
      <c r="D139" s="511" t="s">
        <v>272</v>
      </c>
      <c r="E139" s="511" t="s">
        <v>273</v>
      </c>
      <c r="F139" s="511" t="s">
        <v>698</v>
      </c>
      <c r="G139" s="530"/>
      <c r="I139" s="511"/>
      <c r="J139" s="551">
        <v>0.375</v>
      </c>
      <c r="K139" s="595">
        <v>1</v>
      </c>
      <c r="L139" s="780" t="s">
        <v>1072</v>
      </c>
      <c r="M139" s="780"/>
      <c r="N139" s="780"/>
      <c r="O139" s="781"/>
    </row>
    <row r="140" spans="2:15" ht="16.5" thickBot="1">
      <c r="B140" s="511"/>
      <c r="C140" s="534"/>
      <c r="D140" s="535" t="s">
        <v>274</v>
      </c>
      <c r="E140" s="536" t="s">
        <v>163</v>
      </c>
      <c r="F140" s="536" t="s">
        <v>831</v>
      </c>
      <c r="G140" s="537"/>
      <c r="I140" s="511"/>
      <c r="J140" s="551">
        <v>0.3888888888888889</v>
      </c>
      <c r="K140" s="595">
        <v>2</v>
      </c>
      <c r="L140" s="782"/>
      <c r="M140" s="782"/>
      <c r="N140" s="782"/>
      <c r="O140" s="783"/>
    </row>
    <row r="141" spans="2:15" ht="16.5" thickTop="1">
      <c r="B141" s="511"/>
      <c r="I141" s="511"/>
      <c r="J141" s="551">
        <v>0.402777777777778</v>
      </c>
      <c r="K141" s="595">
        <v>3</v>
      </c>
      <c r="L141" s="782"/>
      <c r="M141" s="782"/>
      <c r="N141" s="782"/>
      <c r="O141" s="783"/>
    </row>
    <row r="142" spans="2:15" ht="15.75">
      <c r="B142" s="539" t="s">
        <v>268</v>
      </c>
      <c r="C142" s="539" t="s">
        <v>269</v>
      </c>
      <c r="D142" s="799" t="s">
        <v>827</v>
      </c>
      <c r="E142" s="800"/>
      <c r="F142" s="800"/>
      <c r="G142" s="801"/>
      <c r="I142" s="511"/>
      <c r="J142" s="551">
        <v>0.416666666666667</v>
      </c>
      <c r="K142" s="595">
        <v>4</v>
      </c>
      <c r="L142" s="782"/>
      <c r="M142" s="782"/>
      <c r="N142" s="782"/>
      <c r="O142" s="783"/>
    </row>
    <row r="143" spans="2:15" ht="15.75">
      <c r="B143" s="540" t="s">
        <v>829</v>
      </c>
      <c r="C143" s="540" t="s">
        <v>830</v>
      </c>
      <c r="D143" s="595" t="s">
        <v>142</v>
      </c>
      <c r="E143" s="595" t="s">
        <v>143</v>
      </c>
      <c r="F143" s="540"/>
      <c r="G143" s="595"/>
      <c r="I143" s="511"/>
      <c r="J143" s="551"/>
      <c r="K143" s="539"/>
      <c r="L143" s="782"/>
      <c r="M143" s="782"/>
      <c r="N143" s="782"/>
      <c r="O143" s="783"/>
    </row>
    <row r="144" spans="2:15" ht="15.75">
      <c r="B144" s="551">
        <v>0.5833333333333334</v>
      </c>
      <c r="C144" s="595">
        <v>1</v>
      </c>
      <c r="D144" s="786" t="s">
        <v>1072</v>
      </c>
      <c r="E144" s="787"/>
      <c r="F144" s="787"/>
      <c r="G144" s="788"/>
      <c r="I144" s="511"/>
      <c r="J144" s="795" t="s">
        <v>275</v>
      </c>
      <c r="K144" s="795"/>
      <c r="L144" s="782"/>
      <c r="M144" s="782"/>
      <c r="N144" s="782"/>
      <c r="O144" s="783"/>
    </row>
    <row r="145" spans="2:15" ht="15.75">
      <c r="B145" s="551">
        <v>0.5972222222222222</v>
      </c>
      <c r="C145" s="595">
        <v>2</v>
      </c>
      <c r="D145" s="789"/>
      <c r="E145" s="790"/>
      <c r="F145" s="790"/>
      <c r="G145" s="791"/>
      <c r="I145" s="511"/>
      <c r="J145" s="638">
        <v>0.5833333333333334</v>
      </c>
      <c r="K145" s="540">
        <v>5</v>
      </c>
      <c r="L145" s="782"/>
      <c r="M145" s="782"/>
      <c r="N145" s="782"/>
      <c r="O145" s="783"/>
    </row>
    <row r="146" spans="2:15" ht="15.75">
      <c r="B146" s="551">
        <v>0.611111111111111</v>
      </c>
      <c r="C146" s="595">
        <v>3</v>
      </c>
      <c r="D146" s="789"/>
      <c r="E146" s="790"/>
      <c r="F146" s="790"/>
      <c r="G146" s="791"/>
      <c r="I146" s="511"/>
      <c r="J146" s="551">
        <v>0.5972222222222222</v>
      </c>
      <c r="K146" s="595">
        <v>6</v>
      </c>
      <c r="L146" s="782"/>
      <c r="M146" s="782"/>
      <c r="N146" s="782"/>
      <c r="O146" s="783"/>
    </row>
    <row r="147" spans="2:15" ht="15.75">
      <c r="B147" s="551">
        <v>0.625</v>
      </c>
      <c r="C147" s="595">
        <v>4</v>
      </c>
      <c r="D147" s="789"/>
      <c r="E147" s="790"/>
      <c r="F147" s="790"/>
      <c r="G147" s="791"/>
      <c r="I147" s="511"/>
      <c r="J147" s="551">
        <v>0.611111111111111</v>
      </c>
      <c r="K147" s="595">
        <v>7</v>
      </c>
      <c r="L147" s="782"/>
      <c r="M147" s="782"/>
      <c r="N147" s="782"/>
      <c r="O147" s="783"/>
    </row>
    <row r="148" spans="2:15" ht="15.75">
      <c r="B148" s="542"/>
      <c r="C148" s="595"/>
      <c r="D148" s="789"/>
      <c r="E148" s="790"/>
      <c r="F148" s="790"/>
      <c r="G148" s="791"/>
      <c r="I148" s="511"/>
      <c r="J148" s="542">
        <v>0.625</v>
      </c>
      <c r="K148" s="595">
        <v>8</v>
      </c>
      <c r="L148" s="782"/>
      <c r="M148" s="782"/>
      <c r="N148" s="782"/>
      <c r="O148" s="783"/>
    </row>
    <row r="149" spans="2:15" ht="15.75">
      <c r="B149" s="542"/>
      <c r="C149" s="595"/>
      <c r="D149" s="792"/>
      <c r="E149" s="793"/>
      <c r="F149" s="793"/>
      <c r="G149" s="794"/>
      <c r="J149" s="542"/>
      <c r="K149" s="595"/>
      <c r="L149" s="784"/>
      <c r="M149" s="784"/>
      <c r="N149" s="784"/>
      <c r="O149" s="785"/>
    </row>
    <row r="150" spans="3:7" ht="15.75">
      <c r="C150" s="512"/>
      <c r="G150" s="511"/>
    </row>
    <row r="152" spans="2:15" ht="17.25" thickBot="1">
      <c r="B152" s="511"/>
      <c r="C152" s="510"/>
      <c r="D152" s="796" t="s">
        <v>1106</v>
      </c>
      <c r="E152" s="796"/>
      <c r="F152" s="796"/>
      <c r="K152" s="797" t="s">
        <v>1109</v>
      </c>
      <c r="L152" s="797"/>
      <c r="M152" s="797"/>
      <c r="N152" s="797"/>
      <c r="O152" s="511"/>
    </row>
    <row r="153" spans="2:15" ht="16.5" thickTop="1">
      <c r="B153" s="511"/>
      <c r="C153" s="523" t="s">
        <v>155</v>
      </c>
      <c r="D153" s="524" t="s">
        <v>267</v>
      </c>
      <c r="E153" s="525" t="s">
        <v>825</v>
      </c>
      <c r="F153" s="525" t="s">
        <v>826</v>
      </c>
      <c r="G153" s="526"/>
      <c r="I153" s="511"/>
      <c r="J153" s="643" t="s">
        <v>268</v>
      </c>
      <c r="K153" s="643" t="s">
        <v>269</v>
      </c>
      <c r="L153" s="777" t="s">
        <v>827</v>
      </c>
      <c r="M153" s="778"/>
      <c r="N153" s="778"/>
      <c r="O153" s="779"/>
    </row>
    <row r="154" spans="2:15" ht="15.75">
      <c r="B154" s="531"/>
      <c r="C154" s="528"/>
      <c r="D154" s="511" t="s">
        <v>270</v>
      </c>
      <c r="E154" s="529" t="s">
        <v>828</v>
      </c>
      <c r="F154" s="529" t="s">
        <v>271</v>
      </c>
      <c r="G154" s="530"/>
      <c r="I154" s="511"/>
      <c r="J154" s="643" t="s">
        <v>829</v>
      </c>
      <c r="K154" s="643" t="s">
        <v>830</v>
      </c>
      <c r="L154" s="643" t="s">
        <v>142</v>
      </c>
      <c r="M154" s="643" t="s">
        <v>143</v>
      </c>
      <c r="N154" s="643"/>
      <c r="O154" s="643"/>
    </row>
    <row r="155" spans="2:15" ht="15.75">
      <c r="B155" s="511"/>
      <c r="C155" s="528"/>
      <c r="D155" s="511" t="s">
        <v>272</v>
      </c>
      <c r="E155" s="511" t="s">
        <v>273</v>
      </c>
      <c r="F155" s="511" t="s">
        <v>698</v>
      </c>
      <c r="G155" s="530"/>
      <c r="I155" s="511"/>
      <c r="J155" s="532">
        <v>0.375</v>
      </c>
      <c r="K155" s="643">
        <v>1</v>
      </c>
      <c r="L155" s="643" t="s">
        <v>1111</v>
      </c>
      <c r="M155" s="643" t="s">
        <v>216</v>
      </c>
      <c r="N155" s="545"/>
      <c r="O155" s="533"/>
    </row>
    <row r="156" spans="2:15" ht="16.5" thickBot="1">
      <c r="B156" s="511"/>
      <c r="C156" s="534"/>
      <c r="D156" s="535" t="s">
        <v>274</v>
      </c>
      <c r="E156" s="536" t="s">
        <v>163</v>
      </c>
      <c r="F156" s="536" t="s">
        <v>831</v>
      </c>
      <c r="G156" s="537"/>
      <c r="I156" s="511"/>
      <c r="J156" s="532">
        <v>0.3888888888888889</v>
      </c>
      <c r="K156" s="643">
        <v>2</v>
      </c>
      <c r="L156" s="643" t="s">
        <v>218</v>
      </c>
      <c r="M156" s="643" t="s">
        <v>220</v>
      </c>
      <c r="N156" s="545"/>
      <c r="O156" s="533"/>
    </row>
    <row r="157" spans="2:15" ht="16.5" thickTop="1">
      <c r="B157" s="511"/>
      <c r="I157" s="511"/>
      <c r="J157" s="532">
        <v>0.402777777777778</v>
      </c>
      <c r="K157" s="643">
        <v>3</v>
      </c>
      <c r="L157" s="643" t="s">
        <v>222</v>
      </c>
      <c r="M157" s="643" t="s">
        <v>224</v>
      </c>
      <c r="N157" s="545"/>
      <c r="O157" s="545"/>
    </row>
    <row r="158" spans="2:15" ht="15.75">
      <c r="B158" s="642" t="s">
        <v>268</v>
      </c>
      <c r="C158" s="642" t="s">
        <v>269</v>
      </c>
      <c r="D158" s="777" t="s">
        <v>827</v>
      </c>
      <c r="E158" s="778"/>
      <c r="F158" s="778"/>
      <c r="G158" s="779"/>
      <c r="I158" s="511"/>
      <c r="J158" s="532">
        <v>0.416666666666667</v>
      </c>
      <c r="K158" s="643">
        <v>4</v>
      </c>
      <c r="L158" s="643" t="s">
        <v>226</v>
      </c>
      <c r="M158" s="643" t="s">
        <v>229</v>
      </c>
      <c r="N158" s="545"/>
      <c r="O158" s="545"/>
    </row>
    <row r="159" spans="2:15" ht="15.75">
      <c r="B159" s="642" t="s">
        <v>829</v>
      </c>
      <c r="C159" s="642" t="s">
        <v>830</v>
      </c>
      <c r="D159" s="642" t="s">
        <v>142</v>
      </c>
      <c r="E159" s="642" t="s">
        <v>143</v>
      </c>
      <c r="F159" s="642"/>
      <c r="G159" s="642"/>
      <c r="I159" s="511"/>
      <c r="J159" s="532"/>
      <c r="K159" s="643"/>
      <c r="L159" s="544"/>
      <c r="M159" s="643"/>
      <c r="N159" s="533"/>
      <c r="O159" s="533"/>
    </row>
    <row r="160" spans="2:15" ht="15.75">
      <c r="B160" s="532">
        <v>0.5833333333333334</v>
      </c>
      <c r="C160" s="642">
        <v>1</v>
      </c>
      <c r="D160" s="642" t="s">
        <v>1095</v>
      </c>
      <c r="E160" s="642" t="s">
        <v>1096</v>
      </c>
      <c r="F160" s="533"/>
      <c r="G160" s="533"/>
      <c r="I160" s="511"/>
      <c r="J160" s="777" t="s">
        <v>275</v>
      </c>
      <c r="K160" s="778"/>
      <c r="L160" s="778"/>
      <c r="M160" s="778"/>
      <c r="N160" s="778"/>
      <c r="O160" s="779"/>
    </row>
    <row r="161" spans="2:15" ht="15.75">
      <c r="B161" s="532">
        <v>0.5972222222222222</v>
      </c>
      <c r="C161" s="642">
        <v>2</v>
      </c>
      <c r="D161" s="642" t="s">
        <v>1097</v>
      </c>
      <c r="E161" s="642" t="s">
        <v>1098</v>
      </c>
      <c r="F161" s="533"/>
      <c r="G161" s="533"/>
      <c r="I161" s="511"/>
      <c r="J161" s="532">
        <v>0.5833333333333334</v>
      </c>
      <c r="K161" s="643">
        <v>5</v>
      </c>
      <c r="L161" s="643" t="s">
        <v>1112</v>
      </c>
      <c r="M161" s="643" t="s">
        <v>251</v>
      </c>
      <c r="N161" s="533"/>
      <c r="O161" s="533"/>
    </row>
    <row r="162" spans="2:15" ht="15.75">
      <c r="B162" s="532">
        <v>0.611111111111111</v>
      </c>
      <c r="C162" s="642">
        <v>3</v>
      </c>
      <c r="D162" s="642" t="s">
        <v>1099</v>
      </c>
      <c r="E162" s="642" t="s">
        <v>1100</v>
      </c>
      <c r="F162" s="533"/>
      <c r="G162" s="533"/>
      <c r="I162" s="511"/>
      <c r="J162" s="532">
        <v>0.5972222222222222</v>
      </c>
      <c r="K162" s="643">
        <v>6</v>
      </c>
      <c r="L162" s="643" t="s">
        <v>253</v>
      </c>
      <c r="M162" s="643" t="s">
        <v>255</v>
      </c>
      <c r="N162" s="533"/>
      <c r="O162" s="533"/>
    </row>
    <row r="163" spans="2:15" ht="15.75">
      <c r="B163" s="532">
        <v>0.625</v>
      </c>
      <c r="C163" s="642">
        <v>4</v>
      </c>
      <c r="D163" s="642" t="s">
        <v>1101</v>
      </c>
      <c r="E163" s="642" t="s">
        <v>1102</v>
      </c>
      <c r="F163" s="533"/>
      <c r="G163" s="533"/>
      <c r="I163" s="511"/>
      <c r="J163" s="532">
        <v>0.611111111111111</v>
      </c>
      <c r="K163" s="643">
        <v>7</v>
      </c>
      <c r="L163" s="643" t="s">
        <v>257</v>
      </c>
      <c r="M163" s="643" t="s">
        <v>259</v>
      </c>
      <c r="N163" s="533"/>
      <c r="O163" s="545"/>
    </row>
    <row r="164" spans="2:15" ht="15.75">
      <c r="B164" s="532">
        <v>0.638888888888889</v>
      </c>
      <c r="C164" s="642">
        <v>5</v>
      </c>
      <c r="D164" s="642" t="s">
        <v>1103</v>
      </c>
      <c r="E164" s="642" t="s">
        <v>1104</v>
      </c>
      <c r="F164" s="533"/>
      <c r="G164" s="642"/>
      <c r="I164" s="511"/>
      <c r="J164" s="532">
        <v>0.625</v>
      </c>
      <c r="K164" s="643">
        <v>8</v>
      </c>
      <c r="L164" s="643" t="s">
        <v>261</v>
      </c>
      <c r="M164" s="643" t="s">
        <v>264</v>
      </c>
      <c r="N164" s="533"/>
      <c r="O164" s="533"/>
    </row>
    <row r="165" spans="2:15" ht="15.75">
      <c r="B165" s="532"/>
      <c r="C165" s="642"/>
      <c r="D165" s="642"/>
      <c r="E165" s="642"/>
      <c r="F165" s="642"/>
      <c r="G165" s="545"/>
      <c r="J165" s="532"/>
      <c r="K165" s="643"/>
      <c r="L165" s="643"/>
      <c r="M165" s="533"/>
      <c r="N165" s="545"/>
      <c r="O165" s="533"/>
    </row>
    <row r="168" spans="2:15" ht="17.25" thickBot="1">
      <c r="B168" s="511"/>
      <c r="C168" s="510"/>
      <c r="D168" s="796" t="s">
        <v>1107</v>
      </c>
      <c r="E168" s="796"/>
      <c r="F168" s="796"/>
      <c r="K168" s="797" t="s">
        <v>1110</v>
      </c>
      <c r="L168" s="797"/>
      <c r="M168" s="797"/>
      <c r="N168" s="797"/>
      <c r="O168" s="511"/>
    </row>
    <row r="169" spans="2:15" ht="16.5" thickTop="1">
      <c r="B169" s="511"/>
      <c r="C169" s="523" t="s">
        <v>155</v>
      </c>
      <c r="D169" s="524" t="s">
        <v>267</v>
      </c>
      <c r="E169" s="525" t="s">
        <v>825</v>
      </c>
      <c r="F169" s="525" t="s">
        <v>826</v>
      </c>
      <c r="G169" s="526"/>
      <c r="I169" s="511"/>
      <c r="J169" s="757" t="s">
        <v>268</v>
      </c>
      <c r="K169" s="757" t="s">
        <v>269</v>
      </c>
      <c r="L169" s="777" t="s">
        <v>827</v>
      </c>
      <c r="M169" s="778"/>
      <c r="N169" s="778"/>
      <c r="O169" s="779"/>
    </row>
    <row r="170" spans="2:15" ht="15.75">
      <c r="B170" s="531"/>
      <c r="C170" s="528"/>
      <c r="D170" s="511" t="s">
        <v>270</v>
      </c>
      <c r="E170" s="529" t="s">
        <v>828</v>
      </c>
      <c r="F170" s="529" t="s">
        <v>271</v>
      </c>
      <c r="G170" s="530"/>
      <c r="I170" s="511"/>
      <c r="J170" s="757" t="s">
        <v>829</v>
      </c>
      <c r="K170" s="757" t="s">
        <v>830</v>
      </c>
      <c r="L170" s="757" t="s">
        <v>142</v>
      </c>
      <c r="M170" s="757" t="s">
        <v>143</v>
      </c>
      <c r="N170" s="757"/>
      <c r="O170" s="757"/>
    </row>
    <row r="171" spans="2:15" ht="15.75">
      <c r="B171" s="511"/>
      <c r="C171" s="528"/>
      <c r="D171" s="511" t="s">
        <v>272</v>
      </c>
      <c r="E171" s="511" t="s">
        <v>273</v>
      </c>
      <c r="F171" s="511" t="s">
        <v>698</v>
      </c>
      <c r="G171" s="530"/>
      <c r="I171" s="511"/>
      <c r="J171" s="532">
        <v>0.375</v>
      </c>
      <c r="K171" s="757">
        <v>1</v>
      </c>
      <c r="L171" s="757" t="s">
        <v>217</v>
      </c>
      <c r="M171" s="533"/>
      <c r="N171" s="545"/>
      <c r="O171" s="533"/>
    </row>
    <row r="172" spans="2:15" ht="16.5" thickBot="1">
      <c r="B172" s="511"/>
      <c r="C172" s="534"/>
      <c r="D172" s="535" t="s">
        <v>274</v>
      </c>
      <c r="E172" s="536" t="s">
        <v>163</v>
      </c>
      <c r="F172" s="536" t="s">
        <v>831</v>
      </c>
      <c r="G172" s="537"/>
      <c r="I172" s="511"/>
      <c r="J172" s="532">
        <v>0.3888888888888889</v>
      </c>
      <c r="K172" s="757">
        <v>2</v>
      </c>
      <c r="L172" s="757" t="s">
        <v>225</v>
      </c>
      <c r="M172" s="533"/>
      <c r="N172" s="545"/>
      <c r="O172" s="533"/>
    </row>
    <row r="173" spans="2:15" ht="16.5" thickTop="1">
      <c r="B173" s="511"/>
      <c r="I173" s="511"/>
      <c r="J173" s="532">
        <v>0.402777777777778</v>
      </c>
      <c r="K173" s="757">
        <v>3</v>
      </c>
      <c r="L173" s="757" t="s">
        <v>252</v>
      </c>
      <c r="M173" s="533"/>
      <c r="N173" s="545"/>
      <c r="O173" s="545"/>
    </row>
    <row r="174" spans="2:15" ht="15.75">
      <c r="B174" s="757" t="s">
        <v>268</v>
      </c>
      <c r="C174" s="757" t="s">
        <v>269</v>
      </c>
      <c r="D174" s="777" t="s">
        <v>827</v>
      </c>
      <c r="E174" s="778"/>
      <c r="F174" s="778"/>
      <c r="G174" s="779"/>
      <c r="I174" s="511"/>
      <c r="J174" s="532">
        <v>0.416666666666667</v>
      </c>
      <c r="K174" s="757">
        <v>4</v>
      </c>
      <c r="L174" s="757" t="s">
        <v>260</v>
      </c>
      <c r="M174" s="533"/>
      <c r="N174" s="545"/>
      <c r="O174" s="545"/>
    </row>
    <row r="175" spans="2:15" ht="15.75">
      <c r="B175" s="757" t="s">
        <v>829</v>
      </c>
      <c r="C175" s="757" t="s">
        <v>830</v>
      </c>
      <c r="D175" s="757" t="s">
        <v>142</v>
      </c>
      <c r="E175" s="757" t="s">
        <v>143</v>
      </c>
      <c r="F175" s="757"/>
      <c r="G175" s="757"/>
      <c r="I175" s="511"/>
      <c r="J175" s="532"/>
      <c r="K175" s="757"/>
      <c r="L175" s="545"/>
      <c r="M175" s="757"/>
      <c r="N175" s="533"/>
      <c r="O175" s="533"/>
    </row>
    <row r="176" spans="2:15" ht="15.75">
      <c r="B176" s="532">
        <v>0.5833333333333334</v>
      </c>
      <c r="C176" s="757">
        <v>1</v>
      </c>
      <c r="D176" s="757" t="s">
        <v>215</v>
      </c>
      <c r="E176" s="757" t="s">
        <v>250</v>
      </c>
      <c r="F176" s="533"/>
      <c r="G176" s="533"/>
      <c r="I176" s="511"/>
      <c r="J176" s="777" t="s">
        <v>275</v>
      </c>
      <c r="K176" s="778"/>
      <c r="L176" s="778"/>
      <c r="M176" s="778"/>
      <c r="N176" s="778"/>
      <c r="O176" s="779"/>
    </row>
    <row r="177" spans="2:15" ht="15.75">
      <c r="B177" s="532">
        <v>0.5972222222222222</v>
      </c>
      <c r="C177" s="757">
        <v>2</v>
      </c>
      <c r="D177" s="757" t="s">
        <v>219</v>
      </c>
      <c r="E177" s="757" t="s">
        <v>254</v>
      </c>
      <c r="F177" s="533"/>
      <c r="G177" s="533"/>
      <c r="I177" s="511"/>
      <c r="J177" s="532">
        <v>0.5833333333333334</v>
      </c>
      <c r="K177" s="757">
        <v>5</v>
      </c>
      <c r="L177" s="757" t="s">
        <v>228</v>
      </c>
      <c r="M177" s="533"/>
      <c r="N177" s="533"/>
      <c r="O177" s="533"/>
    </row>
    <row r="178" spans="2:15" ht="15.75">
      <c r="B178" s="532">
        <v>0.611111111111111</v>
      </c>
      <c r="C178" s="757">
        <v>3</v>
      </c>
      <c r="D178" s="757" t="s">
        <v>227</v>
      </c>
      <c r="E178" s="757" t="s">
        <v>223</v>
      </c>
      <c r="F178" s="533"/>
      <c r="G178" s="533"/>
      <c r="I178" s="511"/>
      <c r="J178" s="532">
        <v>0.5972222222222222</v>
      </c>
      <c r="K178" s="757">
        <v>6</v>
      </c>
      <c r="L178" s="757" t="s">
        <v>221</v>
      </c>
      <c r="M178" s="533"/>
      <c r="N178" s="545"/>
      <c r="O178" s="533"/>
    </row>
    <row r="179" spans="2:15" ht="15.75">
      <c r="B179" s="532"/>
      <c r="C179" s="757"/>
      <c r="D179" s="757"/>
      <c r="E179" s="757"/>
      <c r="F179" s="533"/>
      <c r="G179" s="533"/>
      <c r="I179" s="511"/>
      <c r="J179" s="532">
        <v>0.611111111111111</v>
      </c>
      <c r="K179" s="757">
        <v>7</v>
      </c>
      <c r="L179" s="757" t="s">
        <v>263</v>
      </c>
      <c r="M179" s="533"/>
      <c r="N179" s="545"/>
      <c r="O179" s="545"/>
    </row>
    <row r="180" spans="2:15" ht="15.75">
      <c r="B180" s="532"/>
      <c r="C180" s="757"/>
      <c r="D180" s="757"/>
      <c r="E180" s="757"/>
      <c r="F180" s="533"/>
      <c r="G180" s="757"/>
      <c r="I180" s="511"/>
      <c r="J180" s="532">
        <v>0.625</v>
      </c>
      <c r="K180" s="757">
        <v>8</v>
      </c>
      <c r="L180" s="757" t="s">
        <v>256</v>
      </c>
      <c r="M180" s="533"/>
      <c r="N180" s="545"/>
      <c r="O180" s="533"/>
    </row>
    <row r="181" spans="2:15" ht="15.75">
      <c r="B181" s="532"/>
      <c r="C181" s="757"/>
      <c r="D181" s="757"/>
      <c r="E181" s="757"/>
      <c r="F181" s="757"/>
      <c r="G181" s="545"/>
      <c r="J181" s="532"/>
      <c r="K181" s="757"/>
      <c r="L181" s="757"/>
      <c r="M181" s="533"/>
      <c r="N181" s="545"/>
      <c r="O181" s="533"/>
    </row>
  </sheetData>
  <sheetProtection selectLockedCells="1" selectUnlockedCells="1"/>
  <mergeCells count="61">
    <mergeCell ref="J112:O112"/>
    <mergeCell ref="D120:F120"/>
    <mergeCell ref="K120:N120"/>
    <mergeCell ref="L121:O121"/>
    <mergeCell ref="D126:G126"/>
    <mergeCell ref="J128:O128"/>
    <mergeCell ref="D94:G94"/>
    <mergeCell ref="D104:F104"/>
    <mergeCell ref="K104:N104"/>
    <mergeCell ref="L105:O105"/>
    <mergeCell ref="D110:G110"/>
    <mergeCell ref="J96:K96"/>
    <mergeCell ref="L91:O101"/>
    <mergeCell ref="D78:G78"/>
    <mergeCell ref="D80:G85"/>
    <mergeCell ref="J80:O80"/>
    <mergeCell ref="D88:F88"/>
    <mergeCell ref="K88:N88"/>
    <mergeCell ref="L89:O89"/>
    <mergeCell ref="L57:O57"/>
    <mergeCell ref="D62:G62"/>
    <mergeCell ref="J64:O64"/>
    <mergeCell ref="D72:F72"/>
    <mergeCell ref="K72:N72"/>
    <mergeCell ref="L73:O73"/>
    <mergeCell ref="D40:F40"/>
    <mergeCell ref="K40:N40"/>
    <mergeCell ref="L41:O41"/>
    <mergeCell ref="D46:G46"/>
    <mergeCell ref="J48:O48"/>
    <mergeCell ref="D56:F56"/>
    <mergeCell ref="K56:N56"/>
    <mergeCell ref="J17:O17"/>
    <mergeCell ref="D24:F24"/>
    <mergeCell ref="K24:N24"/>
    <mergeCell ref="L25:O25"/>
    <mergeCell ref="D30:G30"/>
    <mergeCell ref="J32:O32"/>
    <mergeCell ref="F1:J1"/>
    <mergeCell ref="F2:J2"/>
    <mergeCell ref="D8:F8"/>
    <mergeCell ref="K8:N8"/>
    <mergeCell ref="L9:O9"/>
    <mergeCell ref="D14:G14"/>
    <mergeCell ref="L169:O169"/>
    <mergeCell ref="D136:F136"/>
    <mergeCell ref="K136:N136"/>
    <mergeCell ref="L137:O137"/>
    <mergeCell ref="D142:G142"/>
    <mergeCell ref="D152:F152"/>
    <mergeCell ref="K152:N152"/>
    <mergeCell ref="D174:G174"/>
    <mergeCell ref="J176:O176"/>
    <mergeCell ref="L139:O149"/>
    <mergeCell ref="D144:G149"/>
    <mergeCell ref="J144:K144"/>
    <mergeCell ref="L153:O153"/>
    <mergeCell ref="D158:G158"/>
    <mergeCell ref="J160:O160"/>
    <mergeCell ref="D168:F168"/>
    <mergeCell ref="K168:N168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57" r:id="rId1"/>
  <rowBreaks count="2" manualBreakCount="2">
    <brk id="69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17"/>
  <sheetViews>
    <sheetView zoomScale="60" zoomScaleNormal="60" zoomScalePageLayoutView="0" workbookViewId="0" topLeftCell="A1">
      <selection activeCell="P1" sqref="P1:U16384"/>
    </sheetView>
  </sheetViews>
  <sheetFormatPr defaultColWidth="9.00390625" defaultRowHeight="16.5"/>
  <cols>
    <col min="1" max="1" width="4.125" style="63" customWidth="1"/>
    <col min="2" max="2" width="10.625" style="63" customWidth="1"/>
    <col min="3" max="3" width="10.625" style="64" customWidth="1"/>
    <col min="4" max="4" width="10.625" style="63" customWidth="1"/>
    <col min="5" max="5" width="25.625" style="64" customWidth="1"/>
    <col min="6" max="6" width="24.625" style="123" customWidth="1"/>
    <col min="7" max="7" width="14.125" style="123" customWidth="1"/>
    <col min="8" max="8" width="8.625" style="123" customWidth="1"/>
    <col min="9" max="9" width="24.625" style="123" customWidth="1"/>
    <col min="10" max="10" width="13.00390625" style="123" customWidth="1"/>
    <col min="11" max="11" width="8.625" style="63" customWidth="1"/>
    <col min="12" max="12" width="12.625" style="63" customWidth="1"/>
    <col min="13" max="13" width="15.625" style="64" customWidth="1"/>
    <col min="14" max="14" width="114.625" style="62" hidden="1" customWidth="1"/>
    <col min="15" max="15" width="20.625" style="63" hidden="1" customWidth="1"/>
    <col min="16" max="17" width="10.625" style="64" hidden="1" customWidth="1"/>
    <col min="18" max="20" width="9.00390625" style="63" hidden="1" customWidth="1"/>
    <col min="21" max="21" width="22.625" style="63" hidden="1" customWidth="1"/>
    <col min="22" max="16384" width="9.00390625" style="63" customWidth="1"/>
  </cols>
  <sheetData>
    <row r="1" spans="2:13" ht="21" customHeight="1">
      <c r="B1" s="56" t="s">
        <v>600</v>
      </c>
      <c r="C1" s="57"/>
      <c r="D1" s="57"/>
      <c r="E1" s="58"/>
      <c r="F1" s="59"/>
      <c r="G1" s="59"/>
      <c r="H1" s="59"/>
      <c r="I1" s="59"/>
      <c r="J1" s="59"/>
      <c r="K1" s="60"/>
      <c r="L1" s="60"/>
      <c r="M1" s="61"/>
    </row>
    <row r="2" spans="2:13" ht="21" customHeight="1">
      <c r="B2" s="65" t="s">
        <v>277</v>
      </c>
      <c r="C2" s="66"/>
      <c r="D2" s="65"/>
      <c r="E2" s="60"/>
      <c r="F2" s="59"/>
      <c r="G2" s="59"/>
      <c r="H2" s="59"/>
      <c r="I2" s="59"/>
      <c r="J2" s="59"/>
      <c r="K2" s="61"/>
      <c r="L2" s="61"/>
      <c r="M2" s="61"/>
    </row>
    <row r="3" spans="2:15" ht="21" customHeight="1">
      <c r="B3" s="67" t="s">
        <v>601</v>
      </c>
      <c r="C3" s="68"/>
      <c r="D3" s="69"/>
      <c r="E3" s="70"/>
      <c r="F3" s="71"/>
      <c r="G3" s="71"/>
      <c r="H3" s="71"/>
      <c r="I3" s="71"/>
      <c r="J3" s="71"/>
      <c r="K3" s="72"/>
      <c r="L3" s="72"/>
      <c r="M3" s="73"/>
      <c r="N3" s="74"/>
      <c r="O3" s="75"/>
    </row>
    <row r="4" spans="2:15" ht="24" customHeight="1">
      <c r="B4" s="76" t="s">
        <v>602</v>
      </c>
      <c r="C4" s="77" t="s">
        <v>30</v>
      </c>
      <c r="D4" s="78" t="s">
        <v>31</v>
      </c>
      <c r="E4" s="79" t="s">
        <v>32</v>
      </c>
      <c r="F4" s="80"/>
      <c r="G4" s="81"/>
      <c r="H4" s="82" t="s">
        <v>33</v>
      </c>
      <c r="I4" s="80"/>
      <c r="J4" s="81"/>
      <c r="K4" s="82" t="s">
        <v>33</v>
      </c>
      <c r="L4" s="80" t="s">
        <v>603</v>
      </c>
      <c r="M4" s="79" t="s">
        <v>34</v>
      </c>
      <c r="N4" s="83"/>
      <c r="O4" s="84"/>
    </row>
    <row r="5" spans="2:17" ht="24" customHeight="1" thickBot="1">
      <c r="B5" s="85" t="s">
        <v>35</v>
      </c>
      <c r="C5" s="79" t="s">
        <v>604</v>
      </c>
      <c r="D5" s="86" t="s">
        <v>36</v>
      </c>
      <c r="E5" s="87" t="s">
        <v>605</v>
      </c>
      <c r="F5" s="88" t="s">
        <v>606</v>
      </c>
      <c r="G5" s="89" t="s">
        <v>607</v>
      </c>
      <c r="H5" s="90" t="s">
        <v>37</v>
      </c>
      <c r="I5" s="89" t="s">
        <v>608</v>
      </c>
      <c r="J5" s="89" t="s">
        <v>607</v>
      </c>
      <c r="K5" s="82" t="s">
        <v>37</v>
      </c>
      <c r="L5" s="89" t="s">
        <v>37</v>
      </c>
      <c r="M5" s="87" t="s">
        <v>604</v>
      </c>
      <c r="N5" s="91"/>
      <c r="O5" s="92" t="s">
        <v>609</v>
      </c>
      <c r="P5" s="93" t="s">
        <v>610</v>
      </c>
      <c r="Q5" s="94" t="s">
        <v>611</v>
      </c>
    </row>
    <row r="6" spans="2:21" ht="24" customHeight="1">
      <c r="B6" s="158">
        <v>1</v>
      </c>
      <c r="C6" s="160" t="str">
        <f aca="true" t="shared" si="0" ref="C6:C66">M6</f>
        <v>AA1</v>
      </c>
      <c r="D6" s="161">
        <v>1</v>
      </c>
      <c r="E6" s="161" t="s">
        <v>1275</v>
      </c>
      <c r="F6" s="161" t="s">
        <v>612</v>
      </c>
      <c r="G6" s="161" t="s">
        <v>402</v>
      </c>
      <c r="H6" s="162">
        <v>105</v>
      </c>
      <c r="I6" s="161" t="s">
        <v>613</v>
      </c>
      <c r="J6" s="161" t="s">
        <v>403</v>
      </c>
      <c r="K6" s="162">
        <v>105</v>
      </c>
      <c r="L6" s="163">
        <f aca="true" t="shared" si="1" ref="L6:L37">H6+K6</f>
        <v>210</v>
      </c>
      <c r="M6" s="164" t="s">
        <v>38</v>
      </c>
      <c r="N6" s="97"/>
      <c r="O6" s="98"/>
      <c r="P6" s="64">
        <v>144</v>
      </c>
      <c r="Q6" s="64">
        <f aca="true" t="shared" si="2" ref="Q6:Q102">P6/2</f>
        <v>72</v>
      </c>
      <c r="S6" s="99" t="s">
        <v>39</v>
      </c>
      <c r="T6" s="100" t="s">
        <v>40</v>
      </c>
      <c r="U6" s="101" t="s">
        <v>1276</v>
      </c>
    </row>
    <row r="7" spans="2:21" ht="24" customHeight="1">
      <c r="B7" s="159">
        <v>2</v>
      </c>
      <c r="C7" s="165" t="str">
        <f t="shared" si="0"/>
        <v>AB1</v>
      </c>
      <c r="D7" s="102">
        <v>2</v>
      </c>
      <c r="E7" s="102" t="s">
        <v>1277</v>
      </c>
      <c r="F7" s="102" t="s">
        <v>614</v>
      </c>
      <c r="G7" s="102" t="s">
        <v>416</v>
      </c>
      <c r="H7" s="96">
        <v>99</v>
      </c>
      <c r="I7" s="102" t="s">
        <v>615</v>
      </c>
      <c r="J7" s="102" t="s">
        <v>417</v>
      </c>
      <c r="K7" s="96">
        <v>99</v>
      </c>
      <c r="L7" s="103">
        <f t="shared" si="1"/>
        <v>198</v>
      </c>
      <c r="M7" s="166" t="s">
        <v>41</v>
      </c>
      <c r="N7" s="97"/>
      <c r="O7" s="98"/>
      <c r="P7" s="64">
        <v>132</v>
      </c>
      <c r="Q7" s="64">
        <f t="shared" si="2"/>
        <v>66</v>
      </c>
      <c r="S7" s="105" t="s">
        <v>42</v>
      </c>
      <c r="T7" s="106" t="s">
        <v>43</v>
      </c>
      <c r="U7" s="107" t="s">
        <v>1277</v>
      </c>
    </row>
    <row r="8" spans="2:21" ht="24" customHeight="1">
      <c r="B8" s="159">
        <v>3</v>
      </c>
      <c r="C8" s="165" t="str">
        <f t="shared" si="0"/>
        <v>AB2</v>
      </c>
      <c r="D8" s="102">
        <v>3</v>
      </c>
      <c r="E8" s="102" t="s">
        <v>1278</v>
      </c>
      <c r="F8" s="102" t="s">
        <v>616</v>
      </c>
      <c r="G8" s="102" t="s">
        <v>464</v>
      </c>
      <c r="H8" s="96">
        <v>87</v>
      </c>
      <c r="I8" s="102" t="s">
        <v>617</v>
      </c>
      <c r="J8" s="102" t="s">
        <v>463</v>
      </c>
      <c r="K8" s="96">
        <v>87</v>
      </c>
      <c r="L8" s="103">
        <f t="shared" si="1"/>
        <v>174</v>
      </c>
      <c r="M8" s="166" t="s">
        <v>44</v>
      </c>
      <c r="N8" s="108"/>
      <c r="O8" s="98"/>
      <c r="P8" s="64">
        <v>108</v>
      </c>
      <c r="Q8" s="64">
        <f t="shared" si="2"/>
        <v>54</v>
      </c>
      <c r="S8" s="105" t="s">
        <v>45</v>
      </c>
      <c r="T8" s="106" t="s">
        <v>46</v>
      </c>
      <c r="U8" s="107" t="s">
        <v>1279</v>
      </c>
    </row>
    <row r="9" spans="2:21" ht="24" customHeight="1">
      <c r="B9" s="159">
        <v>4</v>
      </c>
      <c r="C9" s="165" t="str">
        <f t="shared" si="0"/>
        <v>AA2</v>
      </c>
      <c r="D9" s="102">
        <v>4</v>
      </c>
      <c r="E9" s="102" t="s">
        <v>376</v>
      </c>
      <c r="F9" s="102" t="s">
        <v>618</v>
      </c>
      <c r="G9" s="102" t="s">
        <v>443</v>
      </c>
      <c r="H9" s="96">
        <v>60</v>
      </c>
      <c r="I9" s="102" t="s">
        <v>619</v>
      </c>
      <c r="J9" s="102" t="s">
        <v>442</v>
      </c>
      <c r="K9" s="96">
        <v>82.5</v>
      </c>
      <c r="L9" s="103">
        <f t="shared" si="1"/>
        <v>142.5</v>
      </c>
      <c r="M9" s="166" t="s">
        <v>47</v>
      </c>
      <c r="N9" s="108"/>
      <c r="O9" s="98"/>
      <c r="P9" s="64">
        <v>96</v>
      </c>
      <c r="Q9" s="64">
        <f t="shared" si="2"/>
        <v>48</v>
      </c>
      <c r="S9" s="105" t="s">
        <v>48</v>
      </c>
      <c r="T9" s="106" t="s">
        <v>49</v>
      </c>
      <c r="U9" s="107" t="s">
        <v>1278</v>
      </c>
    </row>
    <row r="10" spans="2:21" ht="24" customHeight="1">
      <c r="B10" s="159">
        <v>5</v>
      </c>
      <c r="C10" s="165" t="str">
        <f t="shared" si="0"/>
        <v>AA3</v>
      </c>
      <c r="D10" s="102">
        <v>5</v>
      </c>
      <c r="E10" s="102" t="s">
        <v>1279</v>
      </c>
      <c r="F10" s="102" t="s">
        <v>620</v>
      </c>
      <c r="G10" s="102" t="s">
        <v>405</v>
      </c>
      <c r="H10" s="96">
        <v>79</v>
      </c>
      <c r="I10" s="575" t="s">
        <v>1154</v>
      </c>
      <c r="J10" s="102" t="s">
        <v>406</v>
      </c>
      <c r="K10" s="96">
        <v>60.75</v>
      </c>
      <c r="L10" s="103">
        <f t="shared" si="1"/>
        <v>139.75</v>
      </c>
      <c r="M10" s="166" t="s">
        <v>50</v>
      </c>
      <c r="N10" s="97"/>
      <c r="O10" s="98"/>
      <c r="P10" s="64">
        <v>120</v>
      </c>
      <c r="Q10" s="64">
        <f t="shared" si="2"/>
        <v>60</v>
      </c>
      <c r="S10" s="105" t="s">
        <v>51</v>
      </c>
      <c r="T10" s="106" t="s">
        <v>52</v>
      </c>
      <c r="U10" s="107" t="s">
        <v>376</v>
      </c>
    </row>
    <row r="11" spans="2:21" ht="24" customHeight="1">
      <c r="B11" s="159">
        <v>6</v>
      </c>
      <c r="C11" s="165" t="str">
        <f t="shared" si="0"/>
        <v>AB3</v>
      </c>
      <c r="D11" s="102">
        <v>6</v>
      </c>
      <c r="E11" s="102" t="s">
        <v>621</v>
      </c>
      <c r="F11" s="102" t="s">
        <v>622</v>
      </c>
      <c r="G11" s="102" t="s">
        <v>488</v>
      </c>
      <c r="H11" s="96">
        <v>66</v>
      </c>
      <c r="I11" s="102" t="s">
        <v>623</v>
      </c>
      <c r="J11" s="102" t="s">
        <v>487</v>
      </c>
      <c r="K11" s="96">
        <v>66</v>
      </c>
      <c r="L11" s="103">
        <f t="shared" si="1"/>
        <v>132</v>
      </c>
      <c r="M11" s="166" t="s">
        <v>53</v>
      </c>
      <c r="N11" s="97"/>
      <c r="O11" s="98"/>
      <c r="P11" s="64">
        <v>96</v>
      </c>
      <c r="Q11" s="64">
        <f t="shared" si="2"/>
        <v>48</v>
      </c>
      <c r="S11" s="105"/>
      <c r="T11" s="106"/>
      <c r="U11" s="107" t="s">
        <v>1041</v>
      </c>
    </row>
    <row r="12" spans="2:21" ht="24" customHeight="1">
      <c r="B12" s="159">
        <v>7</v>
      </c>
      <c r="C12" s="165" t="str">
        <f t="shared" si="0"/>
        <v>AB4</v>
      </c>
      <c r="D12" s="102">
        <v>7</v>
      </c>
      <c r="E12" s="102" t="s">
        <v>374</v>
      </c>
      <c r="F12" s="102" t="s">
        <v>624</v>
      </c>
      <c r="G12" s="102" t="s">
        <v>435</v>
      </c>
      <c r="H12" s="96">
        <v>60</v>
      </c>
      <c r="I12" s="102" t="s">
        <v>625</v>
      </c>
      <c r="J12" s="102" t="s">
        <v>409</v>
      </c>
      <c r="K12" s="96">
        <v>69.75</v>
      </c>
      <c r="L12" s="103">
        <f t="shared" si="1"/>
        <v>129.75</v>
      </c>
      <c r="M12" s="166" t="s">
        <v>54</v>
      </c>
      <c r="N12" s="97"/>
      <c r="O12" s="98"/>
      <c r="P12" s="64">
        <v>84</v>
      </c>
      <c r="Q12" s="64">
        <f t="shared" si="2"/>
        <v>42</v>
      </c>
      <c r="S12" s="105" t="s">
        <v>55</v>
      </c>
      <c r="T12" s="106" t="s">
        <v>56</v>
      </c>
      <c r="U12" s="107" t="s">
        <v>1038</v>
      </c>
    </row>
    <row r="13" spans="2:21" ht="24" customHeight="1" thickBot="1">
      <c r="B13" s="109">
        <v>8</v>
      </c>
      <c r="C13" s="167" t="str">
        <f t="shared" si="0"/>
        <v>AA4</v>
      </c>
      <c r="D13" s="168">
        <v>8</v>
      </c>
      <c r="E13" s="168" t="s">
        <v>626</v>
      </c>
      <c r="F13" s="168" t="s">
        <v>627</v>
      </c>
      <c r="G13" s="168" t="s">
        <v>434</v>
      </c>
      <c r="H13" s="169">
        <v>57.75</v>
      </c>
      <c r="I13" s="168" t="s">
        <v>628</v>
      </c>
      <c r="J13" s="168" t="s">
        <v>404</v>
      </c>
      <c r="K13" s="169">
        <v>57.75</v>
      </c>
      <c r="L13" s="170">
        <f t="shared" si="1"/>
        <v>115.5</v>
      </c>
      <c r="M13" s="171" t="s">
        <v>57</v>
      </c>
      <c r="N13" s="108"/>
      <c r="O13" s="98"/>
      <c r="P13" s="64">
        <v>84</v>
      </c>
      <c r="Q13" s="64">
        <f t="shared" si="2"/>
        <v>42</v>
      </c>
      <c r="R13" s="106"/>
      <c r="S13" s="111"/>
      <c r="T13" s="112"/>
      <c r="U13" s="113" t="s">
        <v>374</v>
      </c>
    </row>
    <row r="14" spans="2:21" s="123" customFormat="1" ht="24" customHeight="1">
      <c r="B14" s="114">
        <v>9</v>
      </c>
      <c r="C14" s="115" t="str">
        <f t="shared" si="0"/>
        <v>A1</v>
      </c>
      <c r="D14" s="115">
        <v>9</v>
      </c>
      <c r="E14" s="762" t="s">
        <v>1280</v>
      </c>
      <c r="F14" s="762" t="s">
        <v>1350</v>
      </c>
      <c r="G14" s="115" t="s">
        <v>420</v>
      </c>
      <c r="H14" s="116">
        <v>51.75</v>
      </c>
      <c r="I14" s="762" t="s">
        <v>1351</v>
      </c>
      <c r="J14" s="115" t="s">
        <v>421</v>
      </c>
      <c r="K14" s="116">
        <v>55.5</v>
      </c>
      <c r="L14" s="117">
        <f t="shared" si="1"/>
        <v>107.25</v>
      </c>
      <c r="M14" s="118" t="s">
        <v>58</v>
      </c>
      <c r="N14" s="119"/>
      <c r="O14" s="120"/>
      <c r="P14" s="121">
        <v>54</v>
      </c>
      <c r="Q14" s="64">
        <f t="shared" si="2"/>
        <v>27</v>
      </c>
      <c r="R14" s="122"/>
      <c r="S14" s="123" t="s">
        <v>39</v>
      </c>
      <c r="T14" s="123" t="s">
        <v>46</v>
      </c>
      <c r="U14" s="759" t="s">
        <v>1271</v>
      </c>
    </row>
    <row r="15" spans="2:21" ht="24" customHeight="1">
      <c r="B15" s="114">
        <v>10</v>
      </c>
      <c r="C15" s="124" t="str">
        <f t="shared" si="0"/>
        <v>B1</v>
      </c>
      <c r="D15" s="124">
        <v>10</v>
      </c>
      <c r="E15" s="125" t="s">
        <v>1286</v>
      </c>
      <c r="F15" s="382" t="s">
        <v>1352</v>
      </c>
      <c r="G15" s="124" t="s">
        <v>453</v>
      </c>
      <c r="H15" s="126">
        <v>53.25</v>
      </c>
      <c r="I15" s="125" t="s">
        <v>629</v>
      </c>
      <c r="J15" s="124" t="s">
        <v>452</v>
      </c>
      <c r="K15" s="126">
        <v>52.5</v>
      </c>
      <c r="L15" s="127">
        <f t="shared" si="1"/>
        <v>105.75</v>
      </c>
      <c r="M15" s="128" t="s">
        <v>59</v>
      </c>
      <c r="N15" s="97"/>
      <c r="O15" s="98"/>
      <c r="P15" s="64">
        <v>54</v>
      </c>
      <c r="Q15" s="64">
        <f t="shared" si="2"/>
        <v>27</v>
      </c>
      <c r="S15" s="63" t="s">
        <v>42</v>
      </c>
      <c r="T15" s="63" t="s">
        <v>49</v>
      </c>
      <c r="U15" s="759" t="s">
        <v>1272</v>
      </c>
    </row>
    <row r="16" spans="2:21" ht="24" customHeight="1">
      <c r="B16" s="114">
        <v>11</v>
      </c>
      <c r="C16" s="125" t="str">
        <f t="shared" si="0"/>
        <v>C1</v>
      </c>
      <c r="D16" s="124">
        <v>11</v>
      </c>
      <c r="E16" s="761" t="s">
        <v>1271</v>
      </c>
      <c r="F16" s="382" t="s">
        <v>1354</v>
      </c>
      <c r="G16" s="124" t="s">
        <v>431</v>
      </c>
      <c r="H16" s="126">
        <v>51</v>
      </c>
      <c r="I16" s="382" t="s">
        <v>1353</v>
      </c>
      <c r="J16" s="124" t="s">
        <v>430</v>
      </c>
      <c r="K16" s="126">
        <v>40.5</v>
      </c>
      <c r="L16" s="127">
        <f t="shared" si="1"/>
        <v>91.5</v>
      </c>
      <c r="M16" s="128" t="s">
        <v>60</v>
      </c>
      <c r="N16" s="97"/>
      <c r="O16" s="98"/>
      <c r="P16" s="64">
        <v>120</v>
      </c>
      <c r="Q16" s="64">
        <f t="shared" si="2"/>
        <v>60</v>
      </c>
      <c r="S16" s="63" t="s">
        <v>45</v>
      </c>
      <c r="T16" s="63" t="s">
        <v>52</v>
      </c>
      <c r="U16" s="759" t="s">
        <v>1273</v>
      </c>
    </row>
    <row r="17" spans="2:21" ht="24" customHeight="1">
      <c r="B17" s="114">
        <v>12</v>
      </c>
      <c r="C17" s="125" t="str">
        <f t="shared" si="0"/>
        <v>D1</v>
      </c>
      <c r="D17" s="124">
        <v>12</v>
      </c>
      <c r="E17" s="382" t="s">
        <v>1282</v>
      </c>
      <c r="F17" s="382" t="s">
        <v>1355</v>
      </c>
      <c r="G17" s="125" t="s">
        <v>490</v>
      </c>
      <c r="H17" s="126">
        <v>43.5</v>
      </c>
      <c r="I17" s="125" t="s">
        <v>630</v>
      </c>
      <c r="J17" s="124" t="s">
        <v>491</v>
      </c>
      <c r="K17" s="126">
        <v>46.35</v>
      </c>
      <c r="L17" s="127">
        <f t="shared" si="1"/>
        <v>89.85</v>
      </c>
      <c r="M17" s="128" t="s">
        <v>61</v>
      </c>
      <c r="N17" s="97"/>
      <c r="O17" s="98"/>
      <c r="P17" s="110">
        <v>54</v>
      </c>
      <c r="Q17" s="64">
        <f t="shared" si="2"/>
        <v>27</v>
      </c>
      <c r="S17" s="63" t="s">
        <v>48</v>
      </c>
      <c r="T17" s="63" t="s">
        <v>56</v>
      </c>
      <c r="U17" s="759" t="s">
        <v>1274</v>
      </c>
    </row>
    <row r="18" spans="2:21" ht="24" customHeight="1">
      <c r="B18" s="114">
        <v>13</v>
      </c>
      <c r="C18" s="125" t="str">
        <f t="shared" si="0"/>
        <v>E1</v>
      </c>
      <c r="D18" s="124">
        <v>13</v>
      </c>
      <c r="E18" s="124" t="s">
        <v>382</v>
      </c>
      <c r="F18" s="382" t="s">
        <v>1356</v>
      </c>
      <c r="G18" s="124" t="s">
        <v>451</v>
      </c>
      <c r="H18" s="126">
        <v>42</v>
      </c>
      <c r="I18" s="125" t="s">
        <v>631</v>
      </c>
      <c r="J18" s="124" t="s">
        <v>450</v>
      </c>
      <c r="K18" s="126">
        <v>42</v>
      </c>
      <c r="L18" s="127">
        <f t="shared" si="1"/>
        <v>84</v>
      </c>
      <c r="M18" s="128" t="s">
        <v>62</v>
      </c>
      <c r="N18" s="97"/>
      <c r="O18" s="129"/>
      <c r="P18" s="64">
        <v>72</v>
      </c>
      <c r="Q18" s="64">
        <f t="shared" si="2"/>
        <v>36</v>
      </c>
      <c r="S18" s="63" t="s">
        <v>51</v>
      </c>
      <c r="T18" s="63" t="s">
        <v>63</v>
      </c>
      <c r="U18" s="759" t="s">
        <v>632</v>
      </c>
    </row>
    <row r="19" spans="2:21" ht="24" customHeight="1">
      <c r="B19" s="114">
        <v>14</v>
      </c>
      <c r="C19" s="125" t="str">
        <f t="shared" si="0"/>
        <v>F1</v>
      </c>
      <c r="D19" s="124">
        <v>14</v>
      </c>
      <c r="E19" s="125" t="s">
        <v>632</v>
      </c>
      <c r="F19" s="382" t="s">
        <v>1357</v>
      </c>
      <c r="G19" s="124" t="s">
        <v>468</v>
      </c>
      <c r="H19" s="126">
        <v>42</v>
      </c>
      <c r="I19" s="382" t="s">
        <v>1358</v>
      </c>
      <c r="J19" s="124" t="s">
        <v>467</v>
      </c>
      <c r="K19" s="126">
        <v>38.5</v>
      </c>
      <c r="L19" s="127">
        <f t="shared" si="1"/>
        <v>80.5</v>
      </c>
      <c r="M19" s="128" t="s">
        <v>64</v>
      </c>
      <c r="N19" s="97"/>
      <c r="O19" s="98"/>
      <c r="P19" s="64">
        <v>72</v>
      </c>
      <c r="Q19" s="64">
        <f t="shared" si="2"/>
        <v>36</v>
      </c>
      <c r="U19" s="759" t="s">
        <v>639</v>
      </c>
    </row>
    <row r="20" spans="2:21" ht="24" customHeight="1">
      <c r="B20" s="114">
        <v>15</v>
      </c>
      <c r="C20" s="125" t="str">
        <f t="shared" si="0"/>
        <v>G1</v>
      </c>
      <c r="D20" s="124">
        <v>15</v>
      </c>
      <c r="E20" s="382" t="s">
        <v>1316</v>
      </c>
      <c r="F20" s="382" t="s">
        <v>1359</v>
      </c>
      <c r="G20" s="124" t="s">
        <v>469</v>
      </c>
      <c r="H20" s="126">
        <v>39.75</v>
      </c>
      <c r="I20" s="125" t="s">
        <v>633</v>
      </c>
      <c r="J20" s="124" t="s">
        <v>455</v>
      </c>
      <c r="K20" s="126">
        <v>39.75</v>
      </c>
      <c r="L20" s="127">
        <f t="shared" si="1"/>
        <v>79.5</v>
      </c>
      <c r="M20" s="128" t="s">
        <v>65</v>
      </c>
      <c r="N20" s="97"/>
      <c r="O20" s="98"/>
      <c r="P20" s="64">
        <v>36</v>
      </c>
      <c r="Q20" s="64">
        <f t="shared" si="2"/>
        <v>18</v>
      </c>
      <c r="U20" s="759" t="s">
        <v>641</v>
      </c>
    </row>
    <row r="21" spans="2:21" ht="24" customHeight="1">
      <c r="B21" s="114">
        <v>16</v>
      </c>
      <c r="C21" s="125" t="str">
        <f t="shared" si="0"/>
        <v>H1</v>
      </c>
      <c r="D21" s="124">
        <v>16</v>
      </c>
      <c r="E21" s="125" t="s">
        <v>1258</v>
      </c>
      <c r="F21" s="125" t="s">
        <v>634</v>
      </c>
      <c r="G21" s="125" t="s">
        <v>494</v>
      </c>
      <c r="H21" s="126">
        <v>36</v>
      </c>
      <c r="I21" s="125" t="s">
        <v>635</v>
      </c>
      <c r="J21" s="124" t="s">
        <v>495</v>
      </c>
      <c r="K21" s="126">
        <v>36</v>
      </c>
      <c r="L21" s="127">
        <f t="shared" si="1"/>
        <v>72</v>
      </c>
      <c r="M21" s="128" t="s">
        <v>66</v>
      </c>
      <c r="N21" s="97"/>
      <c r="O21" s="98"/>
      <c r="P21" s="64">
        <v>0</v>
      </c>
      <c r="Q21" s="64">
        <f t="shared" si="2"/>
        <v>0</v>
      </c>
      <c r="U21" s="759" t="s">
        <v>382</v>
      </c>
    </row>
    <row r="22" spans="2:21" ht="24" customHeight="1">
      <c r="B22" s="114">
        <v>17</v>
      </c>
      <c r="C22" s="125" t="str">
        <f t="shared" si="0"/>
        <v>H2</v>
      </c>
      <c r="D22" s="124">
        <v>17</v>
      </c>
      <c r="E22" s="125" t="s">
        <v>1287</v>
      </c>
      <c r="F22" s="125" t="s">
        <v>636</v>
      </c>
      <c r="G22" s="124" t="s">
        <v>448</v>
      </c>
      <c r="H22" s="126">
        <v>70.5</v>
      </c>
      <c r="I22" s="382" t="s">
        <v>1360</v>
      </c>
      <c r="J22" s="124" t="s">
        <v>449</v>
      </c>
      <c r="K22" s="126">
        <v>0</v>
      </c>
      <c r="L22" s="127">
        <f t="shared" si="1"/>
        <v>70.5</v>
      </c>
      <c r="M22" s="128" t="s">
        <v>92</v>
      </c>
      <c r="N22" s="130"/>
      <c r="O22" s="98"/>
      <c r="P22" s="131">
        <v>54</v>
      </c>
      <c r="Q22" s="64">
        <f t="shared" si="2"/>
        <v>27</v>
      </c>
      <c r="R22" s="123"/>
      <c r="S22" s="63" t="s">
        <v>67</v>
      </c>
      <c r="T22" s="63" t="s">
        <v>68</v>
      </c>
      <c r="U22" s="759" t="s">
        <v>1280</v>
      </c>
    </row>
    <row r="23" spans="2:21" ht="24" customHeight="1">
      <c r="B23" s="114">
        <v>18</v>
      </c>
      <c r="C23" s="125" t="str">
        <f t="shared" si="0"/>
        <v>G2</v>
      </c>
      <c r="D23" s="124">
        <v>18</v>
      </c>
      <c r="E23" s="124" t="s">
        <v>1309</v>
      </c>
      <c r="F23" s="382" t="s">
        <v>1361</v>
      </c>
      <c r="G23" s="124" t="s">
        <v>462</v>
      </c>
      <c r="H23" s="126">
        <v>33.75</v>
      </c>
      <c r="I23" s="125" t="s">
        <v>637</v>
      </c>
      <c r="J23" s="124" t="s">
        <v>456</v>
      </c>
      <c r="K23" s="126">
        <v>33.75</v>
      </c>
      <c r="L23" s="127">
        <f t="shared" si="1"/>
        <v>67.5</v>
      </c>
      <c r="M23" s="128" t="s">
        <v>91</v>
      </c>
      <c r="N23" s="130"/>
      <c r="O23" s="98"/>
      <c r="P23" s="131">
        <v>48</v>
      </c>
      <c r="Q23" s="64">
        <f t="shared" si="2"/>
        <v>24</v>
      </c>
      <c r="R23" s="123"/>
      <c r="U23" s="759" t="s">
        <v>1281</v>
      </c>
    </row>
    <row r="24" spans="2:21" ht="24" customHeight="1">
      <c r="B24" s="114">
        <v>19</v>
      </c>
      <c r="C24" s="125" t="str">
        <f t="shared" si="0"/>
        <v>F2</v>
      </c>
      <c r="D24" s="124">
        <v>19</v>
      </c>
      <c r="E24" s="125" t="s">
        <v>1308</v>
      </c>
      <c r="F24" s="382" t="s">
        <v>1362</v>
      </c>
      <c r="G24" s="125" t="s">
        <v>484</v>
      </c>
      <c r="H24" s="126">
        <v>33</v>
      </c>
      <c r="I24" s="125" t="s">
        <v>638</v>
      </c>
      <c r="J24" s="124" t="s">
        <v>483</v>
      </c>
      <c r="K24" s="126">
        <v>33</v>
      </c>
      <c r="L24" s="127">
        <f t="shared" si="1"/>
        <v>66</v>
      </c>
      <c r="M24" s="128" t="s">
        <v>90</v>
      </c>
      <c r="N24" s="130"/>
      <c r="O24" s="98"/>
      <c r="P24" s="131">
        <v>48</v>
      </c>
      <c r="Q24" s="64">
        <f t="shared" si="2"/>
        <v>24</v>
      </c>
      <c r="R24" s="123"/>
      <c r="U24" s="759" t="s">
        <v>1282</v>
      </c>
    </row>
    <row r="25" spans="2:21" ht="24" customHeight="1">
      <c r="B25" s="114">
        <v>20</v>
      </c>
      <c r="C25" s="125" t="str">
        <f t="shared" si="0"/>
        <v>E2</v>
      </c>
      <c r="D25" s="124">
        <v>20</v>
      </c>
      <c r="E25" s="124" t="s">
        <v>639</v>
      </c>
      <c r="F25" s="761" t="s">
        <v>1363</v>
      </c>
      <c r="G25" s="124" t="s">
        <v>400</v>
      </c>
      <c r="H25" s="126">
        <v>39</v>
      </c>
      <c r="I25" s="124" t="s">
        <v>640</v>
      </c>
      <c r="J25" s="124" t="s">
        <v>401</v>
      </c>
      <c r="K25" s="126">
        <v>24</v>
      </c>
      <c r="L25" s="127">
        <f t="shared" si="1"/>
        <v>63</v>
      </c>
      <c r="M25" s="128" t="s">
        <v>69</v>
      </c>
      <c r="N25" s="97"/>
      <c r="O25" s="98"/>
      <c r="P25" s="64">
        <v>72</v>
      </c>
      <c r="Q25" s="64">
        <f t="shared" si="2"/>
        <v>36</v>
      </c>
      <c r="U25" s="759" t="s">
        <v>1283</v>
      </c>
    </row>
    <row r="26" spans="2:21" ht="24" customHeight="1">
      <c r="B26" s="114">
        <v>21</v>
      </c>
      <c r="C26" s="125" t="str">
        <f t="shared" si="0"/>
        <v>D2</v>
      </c>
      <c r="D26" s="124">
        <v>21</v>
      </c>
      <c r="E26" s="124" t="s">
        <v>1273</v>
      </c>
      <c r="F26" s="382" t="s">
        <v>1364</v>
      </c>
      <c r="G26" s="124" t="s">
        <v>477</v>
      </c>
      <c r="H26" s="126">
        <v>51</v>
      </c>
      <c r="I26" s="382" t="s">
        <v>1365</v>
      </c>
      <c r="J26" s="124" t="s">
        <v>478</v>
      </c>
      <c r="K26" s="126">
        <v>3</v>
      </c>
      <c r="L26" s="127">
        <f t="shared" si="1"/>
        <v>54</v>
      </c>
      <c r="M26" s="132" t="s">
        <v>70</v>
      </c>
      <c r="N26" s="97"/>
      <c r="O26" s="98"/>
      <c r="P26" s="64">
        <v>96</v>
      </c>
      <c r="Q26" s="64">
        <f t="shared" si="2"/>
        <v>48</v>
      </c>
      <c r="U26" s="759" t="s">
        <v>1284</v>
      </c>
    </row>
    <row r="27" spans="2:21" ht="24" customHeight="1">
      <c r="B27" s="114">
        <v>22</v>
      </c>
      <c r="C27" s="125" t="str">
        <f t="shared" si="0"/>
        <v>C2</v>
      </c>
      <c r="D27" s="124">
        <v>22</v>
      </c>
      <c r="E27" s="125" t="s">
        <v>1306</v>
      </c>
      <c r="F27" s="382" t="s">
        <v>1366</v>
      </c>
      <c r="G27" s="124" t="s">
        <v>428</v>
      </c>
      <c r="H27" s="126">
        <v>51.75</v>
      </c>
      <c r="I27" s="382" t="s">
        <v>1367</v>
      </c>
      <c r="J27" s="124" t="s">
        <v>429</v>
      </c>
      <c r="K27" s="126">
        <v>0.75</v>
      </c>
      <c r="L27" s="127">
        <f t="shared" si="1"/>
        <v>52.5</v>
      </c>
      <c r="M27" s="132" t="s">
        <v>71</v>
      </c>
      <c r="N27" s="97"/>
      <c r="O27" s="98"/>
      <c r="P27" s="64">
        <v>48</v>
      </c>
      <c r="Q27" s="64">
        <f t="shared" si="2"/>
        <v>24</v>
      </c>
      <c r="U27" s="759" t="s">
        <v>1285</v>
      </c>
    </row>
    <row r="28" spans="2:21" ht="24" customHeight="1">
      <c r="B28" s="114">
        <v>23</v>
      </c>
      <c r="C28" s="125" t="str">
        <f t="shared" si="0"/>
        <v>B2</v>
      </c>
      <c r="D28" s="124">
        <v>23</v>
      </c>
      <c r="E28" s="124" t="s">
        <v>641</v>
      </c>
      <c r="F28" s="382" t="s">
        <v>1368</v>
      </c>
      <c r="G28" s="124" t="s">
        <v>465</v>
      </c>
      <c r="H28" s="126">
        <v>26.25</v>
      </c>
      <c r="I28" s="125" t="s">
        <v>642</v>
      </c>
      <c r="J28" s="124" t="s">
        <v>466</v>
      </c>
      <c r="K28" s="126">
        <v>25.5</v>
      </c>
      <c r="L28" s="127">
        <f t="shared" si="1"/>
        <v>51.75</v>
      </c>
      <c r="M28" s="132" t="s">
        <v>72</v>
      </c>
      <c r="N28" s="97"/>
      <c r="O28" s="98"/>
      <c r="P28" s="64">
        <v>72</v>
      </c>
      <c r="Q28" s="64">
        <f t="shared" si="2"/>
        <v>36</v>
      </c>
      <c r="U28" s="759" t="s">
        <v>1286</v>
      </c>
    </row>
    <row r="29" spans="2:21" ht="24" customHeight="1">
      <c r="B29" s="114">
        <v>24</v>
      </c>
      <c r="C29" s="125" t="str">
        <f t="shared" si="0"/>
        <v>A2</v>
      </c>
      <c r="D29" s="124">
        <v>24</v>
      </c>
      <c r="E29" s="382" t="s">
        <v>1283</v>
      </c>
      <c r="F29" s="382" t="s">
        <v>1369</v>
      </c>
      <c r="G29" s="124" t="s">
        <v>473</v>
      </c>
      <c r="H29" s="126">
        <v>26.25</v>
      </c>
      <c r="I29" s="125" t="s">
        <v>643</v>
      </c>
      <c r="J29" s="124" t="s">
        <v>474</v>
      </c>
      <c r="K29" s="126">
        <v>24.75</v>
      </c>
      <c r="L29" s="127">
        <f t="shared" si="1"/>
        <v>51</v>
      </c>
      <c r="M29" s="132" t="s">
        <v>73</v>
      </c>
      <c r="N29" s="97"/>
      <c r="O29" s="98"/>
      <c r="P29" s="64">
        <v>54</v>
      </c>
      <c r="Q29" s="64">
        <f t="shared" si="2"/>
        <v>27</v>
      </c>
      <c r="U29" s="759" t="s">
        <v>1287</v>
      </c>
    </row>
    <row r="30" spans="2:21" s="123" customFormat="1" ht="24" customHeight="1">
      <c r="B30" s="114">
        <v>25</v>
      </c>
      <c r="C30" s="125" t="str">
        <f t="shared" si="0"/>
        <v>A3</v>
      </c>
      <c r="D30" s="124">
        <v>25</v>
      </c>
      <c r="E30" s="382" t="s">
        <v>1302</v>
      </c>
      <c r="F30" s="382" t="s">
        <v>1370</v>
      </c>
      <c r="G30" s="124" t="s">
        <v>432</v>
      </c>
      <c r="H30" s="126">
        <v>30.5</v>
      </c>
      <c r="I30" s="125" t="s">
        <v>644</v>
      </c>
      <c r="J30" s="124" t="s">
        <v>433</v>
      </c>
      <c r="K30" s="126">
        <v>20</v>
      </c>
      <c r="L30" s="127">
        <f t="shared" si="1"/>
        <v>50.5</v>
      </c>
      <c r="M30" s="132" t="s">
        <v>76</v>
      </c>
      <c r="N30" s="97"/>
      <c r="O30" s="98"/>
      <c r="P30" s="64">
        <v>48</v>
      </c>
      <c r="Q30" s="64">
        <f t="shared" si="2"/>
        <v>24</v>
      </c>
      <c r="R30" s="63"/>
      <c r="S30" s="63" t="s">
        <v>74</v>
      </c>
      <c r="T30" s="63" t="s">
        <v>75</v>
      </c>
      <c r="U30" s="766" t="s">
        <v>1078</v>
      </c>
    </row>
    <row r="31" spans="2:21" s="123" customFormat="1" ht="24" customHeight="1">
      <c r="B31" s="114">
        <v>26</v>
      </c>
      <c r="C31" s="125" t="str">
        <f t="shared" si="0"/>
        <v>B3</v>
      </c>
      <c r="D31" s="124">
        <v>26</v>
      </c>
      <c r="E31" s="125" t="s">
        <v>1303</v>
      </c>
      <c r="F31" s="382" t="s">
        <v>1371</v>
      </c>
      <c r="G31" s="124" t="s">
        <v>470</v>
      </c>
      <c r="H31" s="126">
        <v>42</v>
      </c>
      <c r="I31" s="382" t="s">
        <v>1372</v>
      </c>
      <c r="J31" s="133" t="s">
        <v>411</v>
      </c>
      <c r="K31" s="126">
        <v>0</v>
      </c>
      <c r="L31" s="127">
        <f t="shared" si="1"/>
        <v>42</v>
      </c>
      <c r="M31" s="132" t="s">
        <v>77</v>
      </c>
      <c r="N31" s="97"/>
      <c r="O31" s="98"/>
      <c r="P31" s="131">
        <v>48</v>
      </c>
      <c r="Q31" s="64">
        <f t="shared" si="2"/>
        <v>24</v>
      </c>
      <c r="U31" s="123" t="s">
        <v>1303</v>
      </c>
    </row>
    <row r="32" spans="2:21" s="123" customFormat="1" ht="24" customHeight="1">
      <c r="B32" s="114">
        <v>27</v>
      </c>
      <c r="C32" s="125" t="str">
        <f t="shared" si="0"/>
        <v>C3</v>
      </c>
      <c r="D32" s="124">
        <v>27</v>
      </c>
      <c r="E32" s="767" t="s">
        <v>1304</v>
      </c>
      <c r="F32" s="382" t="s">
        <v>1373</v>
      </c>
      <c r="G32" s="125" t="s">
        <v>493</v>
      </c>
      <c r="H32" s="126">
        <v>17.25</v>
      </c>
      <c r="I32" s="125" t="s">
        <v>645</v>
      </c>
      <c r="J32" s="124" t="s">
        <v>492</v>
      </c>
      <c r="K32" s="126">
        <v>17.25</v>
      </c>
      <c r="L32" s="127">
        <f t="shared" si="1"/>
        <v>34.5</v>
      </c>
      <c r="M32" s="132" t="s">
        <v>78</v>
      </c>
      <c r="N32" s="172"/>
      <c r="O32" s="98"/>
      <c r="P32" s="131">
        <v>0</v>
      </c>
      <c r="Q32" s="64">
        <f t="shared" si="2"/>
        <v>0</v>
      </c>
      <c r="U32" s="123" t="s">
        <v>1306</v>
      </c>
    </row>
    <row r="33" spans="2:21" s="123" customFormat="1" ht="24" customHeight="1">
      <c r="B33" s="114">
        <v>28</v>
      </c>
      <c r="C33" s="125" t="str">
        <f t="shared" si="0"/>
        <v>D3</v>
      </c>
      <c r="D33" s="124">
        <v>28</v>
      </c>
      <c r="E33" s="382" t="s">
        <v>1313</v>
      </c>
      <c r="F33" s="382" t="s">
        <v>1374</v>
      </c>
      <c r="G33" s="125" t="s">
        <v>489</v>
      </c>
      <c r="H33" s="126">
        <v>33.75</v>
      </c>
      <c r="I33" s="382" t="s">
        <v>1375</v>
      </c>
      <c r="J33" s="124" t="s">
        <v>407</v>
      </c>
      <c r="K33" s="126">
        <v>0</v>
      </c>
      <c r="L33" s="127">
        <f t="shared" si="1"/>
        <v>33.75</v>
      </c>
      <c r="M33" s="132" t="s">
        <v>79</v>
      </c>
      <c r="N33" s="172"/>
      <c r="O33" s="98"/>
      <c r="P33" s="64">
        <v>36</v>
      </c>
      <c r="Q33" s="64">
        <f t="shared" si="2"/>
        <v>18</v>
      </c>
      <c r="R33" s="63"/>
      <c r="U33" s="123" t="s">
        <v>1199</v>
      </c>
    </row>
    <row r="34" spans="2:21" s="123" customFormat="1" ht="24" customHeight="1">
      <c r="B34" s="114">
        <v>29</v>
      </c>
      <c r="C34" s="125" t="str">
        <f t="shared" si="0"/>
        <v>E3</v>
      </c>
      <c r="D34" s="124">
        <v>29</v>
      </c>
      <c r="E34" s="761" t="s">
        <v>1307</v>
      </c>
      <c r="F34" s="761" t="s">
        <v>1376</v>
      </c>
      <c r="G34" s="124" t="s">
        <v>415</v>
      </c>
      <c r="H34" s="126">
        <v>16.5</v>
      </c>
      <c r="I34" s="761" t="s">
        <v>1377</v>
      </c>
      <c r="J34" s="124" t="s">
        <v>414</v>
      </c>
      <c r="K34" s="126">
        <v>16.5</v>
      </c>
      <c r="L34" s="127">
        <f t="shared" si="1"/>
        <v>33</v>
      </c>
      <c r="M34" s="132" t="s">
        <v>80</v>
      </c>
      <c r="N34" s="97"/>
      <c r="O34" s="98"/>
      <c r="P34" s="131">
        <v>48</v>
      </c>
      <c r="Q34" s="64">
        <f t="shared" si="2"/>
        <v>24</v>
      </c>
      <c r="U34" s="769" t="s">
        <v>1307</v>
      </c>
    </row>
    <row r="35" spans="2:21" s="123" customFormat="1" ht="24" customHeight="1">
      <c r="B35" s="114">
        <v>30</v>
      </c>
      <c r="C35" s="125" t="str">
        <f t="shared" si="0"/>
        <v>F3</v>
      </c>
      <c r="D35" s="124">
        <v>30</v>
      </c>
      <c r="E35" s="382" t="s">
        <v>1285</v>
      </c>
      <c r="F35" s="382" t="s">
        <v>1378</v>
      </c>
      <c r="G35" s="124" t="s">
        <v>446</v>
      </c>
      <c r="H35" s="126">
        <v>14.5</v>
      </c>
      <c r="I35" s="125" t="s">
        <v>646</v>
      </c>
      <c r="J35" s="124" t="s">
        <v>410</v>
      </c>
      <c r="K35" s="126">
        <v>14.25</v>
      </c>
      <c r="L35" s="127">
        <f t="shared" si="1"/>
        <v>28.75</v>
      </c>
      <c r="M35" s="132" t="s">
        <v>81</v>
      </c>
      <c r="N35" s="97"/>
      <c r="O35" s="98"/>
      <c r="P35" s="131">
        <v>54</v>
      </c>
      <c r="Q35" s="64">
        <f t="shared" si="2"/>
        <v>27</v>
      </c>
      <c r="U35" s="123" t="s">
        <v>1308</v>
      </c>
    </row>
    <row r="36" spans="2:21" s="123" customFormat="1" ht="24" customHeight="1">
      <c r="B36" s="114">
        <v>31</v>
      </c>
      <c r="C36" s="125" t="str">
        <f t="shared" si="0"/>
        <v>G3</v>
      </c>
      <c r="D36" s="124">
        <v>31</v>
      </c>
      <c r="E36" s="124" t="s">
        <v>1284</v>
      </c>
      <c r="F36" s="761" t="s">
        <v>1379</v>
      </c>
      <c r="G36" s="124" t="s">
        <v>412</v>
      </c>
      <c r="H36" s="126">
        <v>24</v>
      </c>
      <c r="I36" s="761" t="s">
        <v>1380</v>
      </c>
      <c r="J36" s="124" t="s">
        <v>413</v>
      </c>
      <c r="K36" s="126">
        <v>1.5</v>
      </c>
      <c r="L36" s="127">
        <f t="shared" si="1"/>
        <v>25.5</v>
      </c>
      <c r="M36" s="132" t="s">
        <v>82</v>
      </c>
      <c r="N36" s="97"/>
      <c r="O36" s="98"/>
      <c r="P36" s="64">
        <v>54</v>
      </c>
      <c r="Q36" s="64">
        <f t="shared" si="2"/>
        <v>27</v>
      </c>
      <c r="R36" s="63"/>
      <c r="U36" s="123" t="s">
        <v>1309</v>
      </c>
    </row>
    <row r="37" spans="2:21" s="123" customFormat="1" ht="24" customHeight="1">
      <c r="B37" s="114">
        <v>32</v>
      </c>
      <c r="C37" s="125" t="str">
        <f t="shared" si="0"/>
        <v>H3</v>
      </c>
      <c r="D37" s="124">
        <v>32</v>
      </c>
      <c r="E37" s="125" t="s">
        <v>1310</v>
      </c>
      <c r="F37" s="382" t="s">
        <v>1381</v>
      </c>
      <c r="G37" s="133" t="s">
        <v>411</v>
      </c>
      <c r="H37" s="126">
        <v>0</v>
      </c>
      <c r="I37" s="382" t="s">
        <v>1382</v>
      </c>
      <c r="J37" s="124" t="s">
        <v>454</v>
      </c>
      <c r="K37" s="126">
        <v>23.5</v>
      </c>
      <c r="L37" s="127">
        <f t="shared" si="1"/>
        <v>23.5</v>
      </c>
      <c r="M37" s="132" t="s">
        <v>83</v>
      </c>
      <c r="N37" s="97"/>
      <c r="O37" s="98"/>
      <c r="P37" s="131">
        <v>48</v>
      </c>
      <c r="Q37" s="64">
        <f t="shared" si="2"/>
        <v>24</v>
      </c>
      <c r="U37" s="123" t="s">
        <v>1310</v>
      </c>
    </row>
    <row r="38" spans="2:21" s="123" customFormat="1" ht="24" customHeight="1">
      <c r="B38" s="114">
        <v>33</v>
      </c>
      <c r="C38" s="125" t="str">
        <f t="shared" si="0"/>
        <v>SEED#34</v>
      </c>
      <c r="D38" s="124">
        <v>33</v>
      </c>
      <c r="E38" s="124" t="s">
        <v>647</v>
      </c>
      <c r="F38" s="382" t="s">
        <v>1383</v>
      </c>
      <c r="G38" s="124" t="s">
        <v>437</v>
      </c>
      <c r="H38" s="126">
        <v>9.5</v>
      </c>
      <c r="I38" s="125" t="s">
        <v>648</v>
      </c>
      <c r="J38" s="124" t="s">
        <v>436</v>
      </c>
      <c r="K38" s="126">
        <v>11.5</v>
      </c>
      <c r="L38" s="127">
        <f aca="true" t="shared" si="3" ref="L38:L66">H38+K38</f>
        <v>21</v>
      </c>
      <c r="M38" s="331" t="s">
        <v>126</v>
      </c>
      <c r="N38" s="172" t="s">
        <v>574</v>
      </c>
      <c r="O38" s="98"/>
      <c r="P38" s="131">
        <v>6</v>
      </c>
      <c r="Q38" s="64">
        <f t="shared" si="2"/>
        <v>3</v>
      </c>
      <c r="S38" s="123" t="s">
        <v>84</v>
      </c>
      <c r="T38" s="123" t="s">
        <v>85</v>
      </c>
      <c r="U38" s="123" t="s">
        <v>1311</v>
      </c>
    </row>
    <row r="39" spans="2:21" s="123" customFormat="1" ht="24" customHeight="1">
      <c r="B39" s="114">
        <v>34</v>
      </c>
      <c r="C39" s="125" t="str">
        <f t="shared" si="0"/>
        <v>SEED#33</v>
      </c>
      <c r="D39" s="124">
        <v>33</v>
      </c>
      <c r="E39" s="124" t="s">
        <v>649</v>
      </c>
      <c r="F39" s="382" t="s">
        <v>1384</v>
      </c>
      <c r="G39" s="124" t="s">
        <v>440</v>
      </c>
      <c r="H39" s="126">
        <v>10.5</v>
      </c>
      <c r="I39" s="125" t="s">
        <v>650</v>
      </c>
      <c r="J39" s="124" t="s">
        <v>439</v>
      </c>
      <c r="K39" s="126">
        <v>10.5</v>
      </c>
      <c r="L39" s="127">
        <f t="shared" si="3"/>
        <v>21</v>
      </c>
      <c r="M39" s="331" t="s">
        <v>86</v>
      </c>
      <c r="N39" s="172" t="s">
        <v>574</v>
      </c>
      <c r="O39" s="98"/>
      <c r="P39" s="131">
        <v>6</v>
      </c>
      <c r="Q39" s="64">
        <f t="shared" si="2"/>
        <v>3</v>
      </c>
      <c r="U39" s="123" t="s">
        <v>1312</v>
      </c>
    </row>
    <row r="40" spans="2:21" s="123" customFormat="1" ht="24" customHeight="1">
      <c r="B40" s="114">
        <v>35</v>
      </c>
      <c r="C40" s="125" t="str">
        <f t="shared" si="0"/>
        <v>SEED#35</v>
      </c>
      <c r="D40" s="124">
        <v>35</v>
      </c>
      <c r="E40" s="124" t="s">
        <v>1315</v>
      </c>
      <c r="F40" s="382" t="s">
        <v>1385</v>
      </c>
      <c r="G40" s="124" t="s">
        <v>458</v>
      </c>
      <c r="H40" s="126">
        <v>4.5</v>
      </c>
      <c r="I40" s="382" t="s">
        <v>1386</v>
      </c>
      <c r="J40" s="124" t="s">
        <v>457</v>
      </c>
      <c r="K40" s="126">
        <v>4.5</v>
      </c>
      <c r="L40" s="127">
        <f t="shared" si="3"/>
        <v>9</v>
      </c>
      <c r="M40" s="128" t="s">
        <v>128</v>
      </c>
      <c r="N40" s="130"/>
      <c r="O40" s="98"/>
      <c r="P40" s="131">
        <v>36</v>
      </c>
      <c r="Q40" s="64">
        <f t="shared" si="2"/>
        <v>18</v>
      </c>
      <c r="U40" s="769" t="s">
        <v>1313</v>
      </c>
    </row>
    <row r="41" spans="2:21" s="123" customFormat="1" ht="24" customHeight="1">
      <c r="B41" s="114">
        <v>36</v>
      </c>
      <c r="C41" s="125" t="str">
        <f t="shared" si="0"/>
        <v>SEED#36</v>
      </c>
      <c r="D41" s="124">
        <v>36</v>
      </c>
      <c r="E41" s="124" t="s">
        <v>651</v>
      </c>
      <c r="F41" s="382" t="s">
        <v>1387</v>
      </c>
      <c r="G41" s="124" t="s">
        <v>426</v>
      </c>
      <c r="H41" s="126">
        <v>4</v>
      </c>
      <c r="I41" s="125" t="s">
        <v>652</v>
      </c>
      <c r="J41" s="124" t="s">
        <v>425</v>
      </c>
      <c r="K41" s="126">
        <v>4.5</v>
      </c>
      <c r="L41" s="127">
        <f t="shared" si="3"/>
        <v>8.5</v>
      </c>
      <c r="M41" s="132" t="s">
        <v>87</v>
      </c>
      <c r="N41" s="97"/>
      <c r="O41" s="98"/>
      <c r="P41" s="131">
        <v>6</v>
      </c>
      <c r="Q41" s="64">
        <f t="shared" si="2"/>
        <v>3</v>
      </c>
      <c r="U41" s="123" t="s">
        <v>1314</v>
      </c>
    </row>
    <row r="42" spans="2:21" s="123" customFormat="1" ht="24" customHeight="1">
      <c r="B42" s="114">
        <v>37</v>
      </c>
      <c r="C42" s="125" t="str">
        <f t="shared" si="0"/>
        <v>SEED#38</v>
      </c>
      <c r="D42" s="124">
        <v>37</v>
      </c>
      <c r="E42" s="124" t="s">
        <v>1281</v>
      </c>
      <c r="F42" s="382" t="s">
        <v>1388</v>
      </c>
      <c r="G42" s="124" t="s">
        <v>423</v>
      </c>
      <c r="H42" s="126">
        <v>5.25</v>
      </c>
      <c r="I42" s="382" t="s">
        <v>1389</v>
      </c>
      <c r="J42" s="124" t="s">
        <v>422</v>
      </c>
      <c r="K42" s="126">
        <v>3</v>
      </c>
      <c r="L42" s="127">
        <f t="shared" si="3"/>
        <v>8.25</v>
      </c>
      <c r="M42" s="331" t="s">
        <v>135</v>
      </c>
      <c r="N42" s="172" t="s">
        <v>575</v>
      </c>
      <c r="O42" s="98"/>
      <c r="P42" s="131">
        <v>54</v>
      </c>
      <c r="Q42" s="64">
        <f t="shared" si="2"/>
        <v>27</v>
      </c>
      <c r="U42" s="123" t="s">
        <v>1315</v>
      </c>
    </row>
    <row r="43" spans="2:21" s="123" customFormat="1" ht="24" customHeight="1">
      <c r="B43" s="114">
        <v>38</v>
      </c>
      <c r="C43" s="125" t="str">
        <f t="shared" si="0"/>
        <v>SEED#39</v>
      </c>
      <c r="D43" s="124">
        <v>37</v>
      </c>
      <c r="E43" s="124" t="s">
        <v>1312</v>
      </c>
      <c r="F43" s="382" t="s">
        <v>1390</v>
      </c>
      <c r="G43" s="124" t="s">
        <v>427</v>
      </c>
      <c r="H43" s="126">
        <v>8.25</v>
      </c>
      <c r="I43" s="382" t="s">
        <v>1391</v>
      </c>
      <c r="J43" s="124" t="s">
        <v>424</v>
      </c>
      <c r="K43" s="126">
        <v>0</v>
      </c>
      <c r="L43" s="127">
        <f t="shared" si="3"/>
        <v>8.25</v>
      </c>
      <c r="M43" s="331" t="s">
        <v>138</v>
      </c>
      <c r="N43" s="172" t="s">
        <v>575</v>
      </c>
      <c r="O43" s="98"/>
      <c r="P43" s="131">
        <v>36</v>
      </c>
      <c r="Q43" s="64">
        <f t="shared" si="2"/>
        <v>18</v>
      </c>
      <c r="U43" s="769" t="s">
        <v>1316</v>
      </c>
    </row>
    <row r="44" spans="2:21" s="123" customFormat="1" ht="24" customHeight="1">
      <c r="B44" s="114">
        <v>39</v>
      </c>
      <c r="C44" s="125" t="str">
        <f t="shared" si="0"/>
        <v>SEED#37</v>
      </c>
      <c r="D44" s="124">
        <v>37</v>
      </c>
      <c r="E44" s="124" t="s">
        <v>328</v>
      </c>
      <c r="F44" s="382" t="s">
        <v>1392</v>
      </c>
      <c r="G44" s="124" t="s">
        <v>573</v>
      </c>
      <c r="H44" s="126">
        <v>3</v>
      </c>
      <c r="I44" s="124" t="s">
        <v>653</v>
      </c>
      <c r="J44" s="124" t="s">
        <v>447</v>
      </c>
      <c r="K44" s="126">
        <v>5.25</v>
      </c>
      <c r="L44" s="127">
        <f t="shared" si="3"/>
        <v>8.25</v>
      </c>
      <c r="M44" s="331" t="s">
        <v>88</v>
      </c>
      <c r="N44" s="172" t="s">
        <v>575</v>
      </c>
      <c r="O44" s="98"/>
      <c r="P44" s="131">
        <v>6</v>
      </c>
      <c r="Q44" s="64">
        <f t="shared" si="2"/>
        <v>3</v>
      </c>
      <c r="U44" s="123" t="s">
        <v>1317</v>
      </c>
    </row>
    <row r="45" spans="2:21" s="123" customFormat="1" ht="24" customHeight="1">
      <c r="B45" s="114">
        <v>40</v>
      </c>
      <c r="C45" s="125" t="str">
        <f t="shared" si="0"/>
        <v>SEED#40</v>
      </c>
      <c r="D45" s="124">
        <v>40</v>
      </c>
      <c r="E45" s="125" t="s">
        <v>378</v>
      </c>
      <c r="F45" s="382" t="s">
        <v>1393</v>
      </c>
      <c r="G45" s="124" t="s">
        <v>445</v>
      </c>
      <c r="H45" s="126">
        <v>3</v>
      </c>
      <c r="I45" s="125" t="s">
        <v>654</v>
      </c>
      <c r="J45" s="124" t="s">
        <v>408</v>
      </c>
      <c r="K45" s="126">
        <v>4.5</v>
      </c>
      <c r="L45" s="127">
        <f t="shared" si="3"/>
        <v>7.5</v>
      </c>
      <c r="M45" s="104" t="s">
        <v>141</v>
      </c>
      <c r="N45" s="130"/>
      <c r="O45" s="98"/>
      <c r="P45" s="131">
        <v>0</v>
      </c>
      <c r="Q45" s="64">
        <f t="shared" si="2"/>
        <v>0</v>
      </c>
      <c r="U45" s="123" t="s">
        <v>1317</v>
      </c>
    </row>
    <row r="46" spans="2:21" s="123" customFormat="1" ht="24" customHeight="1">
      <c r="B46" s="114">
        <v>41</v>
      </c>
      <c r="C46" s="125" t="str">
        <f t="shared" si="0"/>
        <v>SEED#41</v>
      </c>
      <c r="D46" s="124">
        <v>41</v>
      </c>
      <c r="E46" s="125" t="s">
        <v>390</v>
      </c>
      <c r="F46" s="382" t="s">
        <v>1394</v>
      </c>
      <c r="G46" s="124" t="s">
        <v>471</v>
      </c>
      <c r="H46" s="126">
        <v>0</v>
      </c>
      <c r="I46" s="125" t="s">
        <v>399</v>
      </c>
      <c r="J46" s="124" t="s">
        <v>472</v>
      </c>
      <c r="K46" s="126">
        <v>6.75</v>
      </c>
      <c r="L46" s="127">
        <f t="shared" si="3"/>
        <v>6.75</v>
      </c>
      <c r="M46" s="104" t="s">
        <v>89</v>
      </c>
      <c r="N46" s="108"/>
      <c r="O46" s="98"/>
      <c r="P46" s="131">
        <v>6</v>
      </c>
      <c r="Q46" s="64">
        <f t="shared" si="2"/>
        <v>3</v>
      </c>
      <c r="S46" s="123" t="s">
        <v>1032</v>
      </c>
      <c r="T46" s="123" t="s">
        <v>1064</v>
      </c>
      <c r="U46" s="123" t="s">
        <v>991</v>
      </c>
    </row>
    <row r="47" spans="2:21" s="123" customFormat="1" ht="24" customHeight="1">
      <c r="B47" s="114">
        <v>42</v>
      </c>
      <c r="C47" s="125" t="str">
        <f t="shared" si="0"/>
        <v>SEED#42</v>
      </c>
      <c r="D47" s="124">
        <v>42</v>
      </c>
      <c r="E47" s="124" t="s">
        <v>1022</v>
      </c>
      <c r="F47" s="382" t="s">
        <v>1395</v>
      </c>
      <c r="G47" s="133" t="s">
        <v>411</v>
      </c>
      <c r="H47" s="126">
        <v>0</v>
      </c>
      <c r="I47" s="125" t="s">
        <v>655</v>
      </c>
      <c r="J47" s="124" t="s">
        <v>482</v>
      </c>
      <c r="K47" s="126">
        <v>6.25</v>
      </c>
      <c r="L47" s="127">
        <f t="shared" si="3"/>
        <v>6.25</v>
      </c>
      <c r="M47" s="104" t="s">
        <v>139</v>
      </c>
      <c r="N47" s="134"/>
      <c r="O47" s="98"/>
      <c r="P47" s="131">
        <v>6</v>
      </c>
      <c r="Q47" s="64">
        <f t="shared" si="2"/>
        <v>3</v>
      </c>
      <c r="U47" s="123" t="s">
        <v>377</v>
      </c>
    </row>
    <row r="48" spans="2:21" s="123" customFormat="1" ht="24" customHeight="1">
      <c r="B48" s="114">
        <v>43</v>
      </c>
      <c r="C48" s="125" t="str">
        <f t="shared" si="0"/>
        <v>SEED#44</v>
      </c>
      <c r="D48" s="124">
        <v>43</v>
      </c>
      <c r="E48" s="124" t="s">
        <v>1199</v>
      </c>
      <c r="F48" s="382" t="s">
        <v>1396</v>
      </c>
      <c r="G48" s="133" t="s">
        <v>411</v>
      </c>
      <c r="H48" s="126">
        <v>0</v>
      </c>
      <c r="I48" s="382" t="s">
        <v>1397</v>
      </c>
      <c r="J48" s="124" t="s">
        <v>438</v>
      </c>
      <c r="K48" s="126">
        <v>6</v>
      </c>
      <c r="L48" s="127">
        <f t="shared" si="3"/>
        <v>6</v>
      </c>
      <c r="M48" s="175" t="s">
        <v>133</v>
      </c>
      <c r="N48" s="134" t="s">
        <v>576</v>
      </c>
      <c r="O48" s="98"/>
      <c r="P48" s="131">
        <v>48</v>
      </c>
      <c r="Q48" s="64">
        <f t="shared" si="2"/>
        <v>24</v>
      </c>
      <c r="U48" s="123" t="s">
        <v>390</v>
      </c>
    </row>
    <row r="49" spans="2:21" s="123" customFormat="1" ht="24" customHeight="1">
      <c r="B49" s="114">
        <v>44</v>
      </c>
      <c r="C49" s="125" t="str">
        <f t="shared" si="0"/>
        <v>SEED#43</v>
      </c>
      <c r="D49" s="124">
        <v>43</v>
      </c>
      <c r="E49" s="125" t="s">
        <v>656</v>
      </c>
      <c r="F49" s="382" t="s">
        <v>1398</v>
      </c>
      <c r="G49" s="125" t="s">
        <v>485</v>
      </c>
      <c r="H49" s="126">
        <v>3</v>
      </c>
      <c r="I49" s="125" t="s">
        <v>657</v>
      </c>
      <c r="J49" s="124" t="s">
        <v>486</v>
      </c>
      <c r="K49" s="126">
        <v>3</v>
      </c>
      <c r="L49" s="127">
        <f t="shared" si="3"/>
        <v>6</v>
      </c>
      <c r="M49" s="175" t="s">
        <v>136</v>
      </c>
      <c r="N49" s="134" t="s">
        <v>576</v>
      </c>
      <c r="O49" s="98"/>
      <c r="P49" s="131">
        <v>6</v>
      </c>
      <c r="Q49" s="64">
        <f t="shared" si="2"/>
        <v>3</v>
      </c>
      <c r="U49" s="123" t="s">
        <v>386</v>
      </c>
    </row>
    <row r="50" spans="2:21" s="123" customFormat="1" ht="24" customHeight="1">
      <c r="B50" s="114">
        <v>45</v>
      </c>
      <c r="C50" s="125" t="str">
        <f t="shared" si="0"/>
        <v>SEED#46</v>
      </c>
      <c r="D50" s="124">
        <v>45</v>
      </c>
      <c r="E50" s="124" t="s">
        <v>658</v>
      </c>
      <c r="F50" s="125" t="s">
        <v>659</v>
      </c>
      <c r="G50" s="124" t="s">
        <v>461</v>
      </c>
      <c r="H50" s="126">
        <v>1.5</v>
      </c>
      <c r="I50" s="125" t="s">
        <v>660</v>
      </c>
      <c r="J50" s="124" t="s">
        <v>460</v>
      </c>
      <c r="K50" s="126">
        <v>1.5</v>
      </c>
      <c r="L50" s="127">
        <f t="shared" si="3"/>
        <v>3</v>
      </c>
      <c r="M50" s="175" t="s">
        <v>129</v>
      </c>
      <c r="N50" s="134" t="s">
        <v>577</v>
      </c>
      <c r="O50" s="98"/>
      <c r="P50" s="131">
        <v>6</v>
      </c>
      <c r="Q50" s="64">
        <f t="shared" si="2"/>
        <v>3</v>
      </c>
      <c r="U50" s="123" t="s">
        <v>997</v>
      </c>
    </row>
    <row r="51" spans="2:21" s="123" customFormat="1" ht="24" customHeight="1">
      <c r="B51" s="114">
        <v>46</v>
      </c>
      <c r="C51" s="125" t="str">
        <f t="shared" si="0"/>
        <v>SEED#45</v>
      </c>
      <c r="D51" s="124">
        <v>45</v>
      </c>
      <c r="E51" s="125" t="s">
        <v>661</v>
      </c>
      <c r="F51" s="125" t="s">
        <v>662</v>
      </c>
      <c r="G51" s="125" t="s">
        <v>481</v>
      </c>
      <c r="H51" s="126">
        <v>1.5</v>
      </c>
      <c r="I51" s="125" t="s">
        <v>663</v>
      </c>
      <c r="J51" s="124" t="s">
        <v>480</v>
      </c>
      <c r="K51" s="126">
        <v>1.5</v>
      </c>
      <c r="L51" s="127">
        <f t="shared" si="3"/>
        <v>3</v>
      </c>
      <c r="M51" s="175" t="s">
        <v>131</v>
      </c>
      <c r="N51" s="134" t="s">
        <v>577</v>
      </c>
      <c r="O51" s="98"/>
      <c r="P51" s="131">
        <v>6</v>
      </c>
      <c r="Q51" s="64">
        <f t="shared" si="2"/>
        <v>3</v>
      </c>
      <c r="U51" s="123" t="s">
        <v>328</v>
      </c>
    </row>
    <row r="52" spans="2:21" s="123" customFormat="1" ht="24" customHeight="1">
      <c r="B52" s="114">
        <v>47</v>
      </c>
      <c r="C52" s="125" t="str">
        <f t="shared" si="0"/>
        <v>SEED#47</v>
      </c>
      <c r="D52" s="124">
        <v>47</v>
      </c>
      <c r="E52" s="124" t="s">
        <v>391</v>
      </c>
      <c r="F52" s="382" t="s">
        <v>1399</v>
      </c>
      <c r="G52" s="124" t="s">
        <v>476</v>
      </c>
      <c r="H52" s="126">
        <v>0</v>
      </c>
      <c r="I52" s="125" t="s">
        <v>664</v>
      </c>
      <c r="J52" s="124" t="s">
        <v>475</v>
      </c>
      <c r="K52" s="126">
        <v>1.5</v>
      </c>
      <c r="L52" s="127">
        <f t="shared" si="3"/>
        <v>1.5</v>
      </c>
      <c r="M52" s="104" t="s">
        <v>122</v>
      </c>
      <c r="N52" s="134"/>
      <c r="O52" s="98"/>
      <c r="P52" s="131">
        <v>6</v>
      </c>
      <c r="Q52" s="64">
        <f t="shared" si="2"/>
        <v>3</v>
      </c>
      <c r="U52" s="123" t="s">
        <v>999</v>
      </c>
    </row>
    <row r="53" spans="2:21" s="123" customFormat="1" ht="24" customHeight="1">
      <c r="B53" s="114">
        <v>48</v>
      </c>
      <c r="C53" s="125" t="str">
        <f t="shared" si="0"/>
        <v>SEED#48</v>
      </c>
      <c r="D53" s="124">
        <v>48</v>
      </c>
      <c r="E53" s="124" t="s">
        <v>1272</v>
      </c>
      <c r="F53" s="382" t="s">
        <v>1400</v>
      </c>
      <c r="G53" s="124" t="s">
        <v>419</v>
      </c>
      <c r="H53" s="126">
        <v>0</v>
      </c>
      <c r="I53" s="382" t="s">
        <v>1401</v>
      </c>
      <c r="J53" s="124" t="s">
        <v>418</v>
      </c>
      <c r="K53" s="126">
        <v>0.75</v>
      </c>
      <c r="L53" s="127">
        <f t="shared" si="3"/>
        <v>0.75</v>
      </c>
      <c r="M53" s="104" t="s">
        <v>118</v>
      </c>
      <c r="N53" s="134"/>
      <c r="O53" s="98"/>
      <c r="P53" s="131">
        <v>108</v>
      </c>
      <c r="Q53" s="64">
        <f t="shared" si="2"/>
        <v>54</v>
      </c>
      <c r="U53" s="123" t="s">
        <v>993</v>
      </c>
    </row>
    <row r="54" spans="2:21" s="123" customFormat="1" ht="24" customHeight="1">
      <c r="B54" s="114">
        <v>49</v>
      </c>
      <c r="C54" s="125" t="str">
        <f t="shared" si="0"/>
        <v>SEED#50</v>
      </c>
      <c r="D54" s="124">
        <v>49</v>
      </c>
      <c r="E54" s="124" t="s">
        <v>1274</v>
      </c>
      <c r="F54" s="173" t="s">
        <v>395</v>
      </c>
      <c r="G54" s="133" t="s">
        <v>411</v>
      </c>
      <c r="H54" s="126">
        <v>0</v>
      </c>
      <c r="I54" s="761" t="s">
        <v>1402</v>
      </c>
      <c r="J54" s="133" t="s">
        <v>411</v>
      </c>
      <c r="K54" s="126">
        <v>0</v>
      </c>
      <c r="L54" s="127">
        <f t="shared" si="3"/>
        <v>0</v>
      </c>
      <c r="M54" s="175" t="s">
        <v>123</v>
      </c>
      <c r="N54" s="380" t="s">
        <v>578</v>
      </c>
      <c r="O54" s="98"/>
      <c r="P54" s="131">
        <v>84</v>
      </c>
      <c r="Q54" s="64">
        <f t="shared" si="2"/>
        <v>42</v>
      </c>
      <c r="U54" s="123" t="s">
        <v>996</v>
      </c>
    </row>
    <row r="55" spans="2:21" s="123" customFormat="1" ht="24" customHeight="1">
      <c r="B55" s="114">
        <v>50</v>
      </c>
      <c r="C55" s="125" t="str">
        <f t="shared" si="0"/>
        <v>SEED#52</v>
      </c>
      <c r="D55" s="124">
        <v>49</v>
      </c>
      <c r="E55" s="124" t="s">
        <v>1314</v>
      </c>
      <c r="F55" s="124" t="s">
        <v>396</v>
      </c>
      <c r="G55" s="133" t="s">
        <v>411</v>
      </c>
      <c r="H55" s="126">
        <v>0</v>
      </c>
      <c r="I55" s="596" t="s">
        <v>398</v>
      </c>
      <c r="J55" s="133" t="s">
        <v>411</v>
      </c>
      <c r="K55" s="126">
        <v>0</v>
      </c>
      <c r="L55" s="127">
        <f t="shared" si="3"/>
        <v>0</v>
      </c>
      <c r="M55" s="175" t="s">
        <v>282</v>
      </c>
      <c r="N55" s="380" t="s">
        <v>578</v>
      </c>
      <c r="O55" s="98"/>
      <c r="P55" s="131">
        <v>36</v>
      </c>
      <c r="Q55" s="64">
        <f t="shared" si="2"/>
        <v>18</v>
      </c>
      <c r="U55" s="123" t="s">
        <v>995</v>
      </c>
    </row>
    <row r="56" spans="2:21" s="123" customFormat="1" ht="24" customHeight="1">
      <c r="B56" s="114">
        <v>51</v>
      </c>
      <c r="C56" s="125" t="str">
        <f t="shared" si="0"/>
        <v>SEED#60</v>
      </c>
      <c r="D56" s="124">
        <v>49</v>
      </c>
      <c r="E56" s="125" t="s">
        <v>665</v>
      </c>
      <c r="F56" s="382" t="s">
        <v>1403</v>
      </c>
      <c r="G56" s="124" t="s">
        <v>441</v>
      </c>
      <c r="H56" s="126">
        <v>0</v>
      </c>
      <c r="I56" s="125" t="s">
        <v>666</v>
      </c>
      <c r="J56" s="133" t="s">
        <v>411</v>
      </c>
      <c r="K56" s="126">
        <v>0</v>
      </c>
      <c r="L56" s="127">
        <f t="shared" si="3"/>
        <v>0</v>
      </c>
      <c r="M56" s="175" t="s">
        <v>288</v>
      </c>
      <c r="N56" s="380" t="s">
        <v>578</v>
      </c>
      <c r="O56" s="98"/>
      <c r="P56" s="131">
        <v>6</v>
      </c>
      <c r="Q56" s="64">
        <f t="shared" si="2"/>
        <v>3</v>
      </c>
      <c r="U56" s="123" t="s">
        <v>1001</v>
      </c>
    </row>
    <row r="57" spans="2:21" s="123" customFormat="1" ht="24" customHeight="1">
      <c r="B57" s="114">
        <v>52</v>
      </c>
      <c r="C57" s="125" t="str">
        <f t="shared" si="0"/>
        <v>SEED#55</v>
      </c>
      <c r="D57" s="124">
        <v>49</v>
      </c>
      <c r="E57" s="124" t="s">
        <v>667</v>
      </c>
      <c r="F57" s="382" t="s">
        <v>1404</v>
      </c>
      <c r="G57" s="133" t="s">
        <v>411</v>
      </c>
      <c r="H57" s="126">
        <v>0</v>
      </c>
      <c r="I57" s="125" t="s">
        <v>668</v>
      </c>
      <c r="J57" s="133" t="s">
        <v>411</v>
      </c>
      <c r="K57" s="126">
        <v>0</v>
      </c>
      <c r="L57" s="127">
        <f t="shared" si="3"/>
        <v>0</v>
      </c>
      <c r="M57" s="175" t="s">
        <v>285</v>
      </c>
      <c r="N57" s="380" t="s">
        <v>578</v>
      </c>
      <c r="O57" s="98"/>
      <c r="P57" s="131">
        <v>6</v>
      </c>
      <c r="Q57" s="64">
        <f t="shared" si="2"/>
        <v>3</v>
      </c>
      <c r="U57" s="123" t="s">
        <v>380</v>
      </c>
    </row>
    <row r="58" spans="2:21" s="123" customFormat="1" ht="24" customHeight="1">
      <c r="B58" s="114">
        <v>53</v>
      </c>
      <c r="C58" s="125" t="str">
        <f t="shared" si="0"/>
        <v>SEED#49</v>
      </c>
      <c r="D58" s="124">
        <v>49</v>
      </c>
      <c r="E58" s="124" t="s">
        <v>377</v>
      </c>
      <c r="F58" s="382" t="s">
        <v>1405</v>
      </c>
      <c r="G58" s="124" t="s">
        <v>444</v>
      </c>
      <c r="H58" s="126">
        <v>0</v>
      </c>
      <c r="I58" s="125" t="s">
        <v>669</v>
      </c>
      <c r="J58" s="133" t="s">
        <v>411</v>
      </c>
      <c r="K58" s="126">
        <v>0</v>
      </c>
      <c r="L58" s="127">
        <f t="shared" si="3"/>
        <v>0</v>
      </c>
      <c r="M58" s="175" t="s">
        <v>120</v>
      </c>
      <c r="N58" s="380" t="s">
        <v>578</v>
      </c>
      <c r="O58" s="98"/>
      <c r="P58" s="131">
        <v>6</v>
      </c>
      <c r="Q58" s="64">
        <f t="shared" si="2"/>
        <v>3</v>
      </c>
      <c r="U58" s="123" t="s">
        <v>994</v>
      </c>
    </row>
    <row r="59" spans="2:21" s="123" customFormat="1" ht="24" customHeight="1">
      <c r="B59" s="114">
        <v>54</v>
      </c>
      <c r="C59" s="125" t="str">
        <f t="shared" si="0"/>
        <v>SEED#58</v>
      </c>
      <c r="D59" s="124">
        <v>49</v>
      </c>
      <c r="E59" s="124" t="s">
        <v>379</v>
      </c>
      <c r="F59" s="382" t="s">
        <v>1406</v>
      </c>
      <c r="G59" s="133" t="s">
        <v>411</v>
      </c>
      <c r="H59" s="126">
        <v>0</v>
      </c>
      <c r="I59" s="382" t="s">
        <v>1407</v>
      </c>
      <c r="J59" s="133" t="s">
        <v>411</v>
      </c>
      <c r="K59" s="126">
        <v>0</v>
      </c>
      <c r="L59" s="127">
        <f t="shared" si="3"/>
        <v>0</v>
      </c>
      <c r="M59" s="175" t="s">
        <v>290</v>
      </c>
      <c r="N59" s="380" t="s">
        <v>578</v>
      </c>
      <c r="O59" s="98"/>
      <c r="P59" s="131">
        <v>0</v>
      </c>
      <c r="Q59" s="64">
        <f t="shared" si="2"/>
        <v>0</v>
      </c>
      <c r="U59" s="123" t="s">
        <v>1000</v>
      </c>
    </row>
    <row r="60" spans="2:21" s="123" customFormat="1" ht="24" customHeight="1">
      <c r="B60" s="114">
        <v>55</v>
      </c>
      <c r="C60" s="125" t="str">
        <f t="shared" si="0"/>
        <v>SEED#59</v>
      </c>
      <c r="D60" s="124">
        <v>49</v>
      </c>
      <c r="E60" s="124" t="s">
        <v>380</v>
      </c>
      <c r="F60" s="382" t="s">
        <v>1408</v>
      </c>
      <c r="G60" s="133" t="s">
        <v>411</v>
      </c>
      <c r="H60" s="126">
        <v>0</v>
      </c>
      <c r="I60" s="125" t="s">
        <v>670</v>
      </c>
      <c r="J60" s="133" t="s">
        <v>411</v>
      </c>
      <c r="K60" s="126">
        <v>0</v>
      </c>
      <c r="L60" s="127">
        <f t="shared" si="3"/>
        <v>0</v>
      </c>
      <c r="M60" s="175" t="s">
        <v>289</v>
      </c>
      <c r="N60" s="380" t="s">
        <v>578</v>
      </c>
      <c r="O60" s="98"/>
      <c r="P60" s="131">
        <v>6</v>
      </c>
      <c r="Q60" s="64">
        <f t="shared" si="2"/>
        <v>3</v>
      </c>
      <c r="U60" s="123" t="s">
        <v>1022</v>
      </c>
    </row>
    <row r="61" spans="2:21" s="123" customFormat="1" ht="24" customHeight="1">
      <c r="B61" s="114">
        <v>56</v>
      </c>
      <c r="C61" s="125" t="str">
        <f t="shared" si="0"/>
        <v>SEED#53</v>
      </c>
      <c r="D61" s="124">
        <v>49</v>
      </c>
      <c r="E61" s="125" t="s">
        <v>671</v>
      </c>
      <c r="F61" s="125" t="s">
        <v>672</v>
      </c>
      <c r="G61" s="133" t="s">
        <v>411</v>
      </c>
      <c r="H61" s="126">
        <v>0</v>
      </c>
      <c r="I61" s="382" t="s">
        <v>1409</v>
      </c>
      <c r="J61" s="133" t="s">
        <v>411</v>
      </c>
      <c r="K61" s="126">
        <v>0</v>
      </c>
      <c r="L61" s="127">
        <f t="shared" si="3"/>
        <v>0</v>
      </c>
      <c r="M61" s="175" t="s">
        <v>283</v>
      </c>
      <c r="N61" s="380" t="s">
        <v>578</v>
      </c>
      <c r="O61" s="98"/>
      <c r="P61" s="131">
        <v>6</v>
      </c>
      <c r="Q61" s="64">
        <f t="shared" si="2"/>
        <v>3</v>
      </c>
      <c r="U61" s="123" t="s">
        <v>998</v>
      </c>
    </row>
    <row r="62" spans="2:21" s="123" customFormat="1" ht="24" customHeight="1">
      <c r="B62" s="114">
        <v>57</v>
      </c>
      <c r="C62" s="125" t="str">
        <f t="shared" si="0"/>
        <v>SEED#54</v>
      </c>
      <c r="D62" s="124">
        <v>49</v>
      </c>
      <c r="E62" s="125" t="s">
        <v>673</v>
      </c>
      <c r="F62" s="125" t="s">
        <v>674</v>
      </c>
      <c r="G62" s="133" t="s">
        <v>411</v>
      </c>
      <c r="H62" s="126">
        <v>0</v>
      </c>
      <c r="I62" s="125" t="s">
        <v>675</v>
      </c>
      <c r="J62" s="133" t="s">
        <v>411</v>
      </c>
      <c r="K62" s="126">
        <v>0</v>
      </c>
      <c r="L62" s="127">
        <f t="shared" si="3"/>
        <v>0</v>
      </c>
      <c r="M62" s="175" t="s">
        <v>284</v>
      </c>
      <c r="N62" s="380" t="s">
        <v>578</v>
      </c>
      <c r="O62" s="98"/>
      <c r="P62" s="131">
        <v>6</v>
      </c>
      <c r="Q62" s="64">
        <f t="shared" si="2"/>
        <v>3</v>
      </c>
      <c r="U62" s="123" t="s">
        <v>992</v>
      </c>
    </row>
    <row r="63" spans="2:21" s="123" customFormat="1" ht="24" customHeight="1">
      <c r="B63" s="114">
        <v>58</v>
      </c>
      <c r="C63" s="125" t="str">
        <f t="shared" si="0"/>
        <v>SEED#51</v>
      </c>
      <c r="D63" s="124">
        <v>49</v>
      </c>
      <c r="E63" s="124" t="s">
        <v>676</v>
      </c>
      <c r="F63" s="125" t="s">
        <v>677</v>
      </c>
      <c r="G63" s="133" t="s">
        <v>411</v>
      </c>
      <c r="H63" s="126">
        <v>0</v>
      </c>
      <c r="I63" s="125" t="s">
        <v>678</v>
      </c>
      <c r="J63" s="133" t="s">
        <v>411</v>
      </c>
      <c r="K63" s="126">
        <v>0</v>
      </c>
      <c r="L63" s="127">
        <f t="shared" si="3"/>
        <v>0</v>
      </c>
      <c r="M63" s="175" t="s">
        <v>281</v>
      </c>
      <c r="N63" s="380" t="s">
        <v>578</v>
      </c>
      <c r="O63" s="98"/>
      <c r="P63" s="131">
        <v>6</v>
      </c>
      <c r="Q63" s="64">
        <f t="shared" si="2"/>
        <v>3</v>
      </c>
      <c r="U63" s="123" t="s">
        <v>391</v>
      </c>
    </row>
    <row r="64" spans="2:21" s="123" customFormat="1" ht="24" customHeight="1">
      <c r="B64" s="114">
        <v>59</v>
      </c>
      <c r="C64" s="125" t="str">
        <f t="shared" si="0"/>
        <v>SEED#56</v>
      </c>
      <c r="D64" s="124">
        <v>49</v>
      </c>
      <c r="E64" s="125" t="s">
        <v>386</v>
      </c>
      <c r="F64" s="382" t="s">
        <v>1410</v>
      </c>
      <c r="G64" s="124" t="s">
        <v>459</v>
      </c>
      <c r="H64" s="126">
        <v>0</v>
      </c>
      <c r="I64" s="125" t="s">
        <v>679</v>
      </c>
      <c r="J64" s="133" t="s">
        <v>411</v>
      </c>
      <c r="K64" s="126">
        <v>0</v>
      </c>
      <c r="L64" s="127">
        <f t="shared" si="3"/>
        <v>0</v>
      </c>
      <c r="M64" s="175" t="s">
        <v>286</v>
      </c>
      <c r="N64" s="380" t="s">
        <v>578</v>
      </c>
      <c r="O64" s="98"/>
      <c r="P64" s="131">
        <v>6</v>
      </c>
      <c r="Q64" s="64">
        <f t="shared" si="2"/>
        <v>3</v>
      </c>
      <c r="S64" s="123" t="s">
        <v>1065</v>
      </c>
      <c r="T64" s="123" t="s">
        <v>1035</v>
      </c>
      <c r="U64" s="123" t="s">
        <v>379</v>
      </c>
    </row>
    <row r="65" spans="2:21" s="123" customFormat="1" ht="24" customHeight="1">
      <c r="B65" s="114">
        <v>60</v>
      </c>
      <c r="C65" s="125" t="str">
        <f t="shared" si="0"/>
        <v>SEED#61</v>
      </c>
      <c r="D65" s="124">
        <v>49</v>
      </c>
      <c r="E65" s="125" t="s">
        <v>680</v>
      </c>
      <c r="F65" s="382" t="s">
        <v>1411</v>
      </c>
      <c r="G65" s="125" t="s">
        <v>479</v>
      </c>
      <c r="H65" s="126">
        <v>0</v>
      </c>
      <c r="I65" s="125" t="s">
        <v>681</v>
      </c>
      <c r="J65" s="133" t="s">
        <v>411</v>
      </c>
      <c r="K65" s="126">
        <v>0</v>
      </c>
      <c r="L65" s="127">
        <f t="shared" si="3"/>
        <v>0</v>
      </c>
      <c r="M65" s="175" t="s">
        <v>287</v>
      </c>
      <c r="N65" s="380" t="s">
        <v>578</v>
      </c>
      <c r="O65" s="98"/>
      <c r="P65" s="131">
        <v>0</v>
      </c>
      <c r="Q65" s="64">
        <f t="shared" si="2"/>
        <v>0</v>
      </c>
      <c r="U65" s="123" t="s">
        <v>1002</v>
      </c>
    </row>
    <row r="66" spans="2:21" s="123" customFormat="1" ht="24" customHeight="1">
      <c r="B66" s="253">
        <v>61</v>
      </c>
      <c r="C66" s="125" t="str">
        <f t="shared" si="0"/>
        <v>SEED#57</v>
      </c>
      <c r="D66" s="124">
        <v>49</v>
      </c>
      <c r="E66" s="125" t="s">
        <v>1311</v>
      </c>
      <c r="F66" s="125" t="s">
        <v>397</v>
      </c>
      <c r="G66" s="133" t="s">
        <v>411</v>
      </c>
      <c r="H66" s="126">
        <v>0</v>
      </c>
      <c r="I66" s="125" t="s">
        <v>682</v>
      </c>
      <c r="J66" s="133" t="s">
        <v>411</v>
      </c>
      <c r="K66" s="126">
        <v>0</v>
      </c>
      <c r="L66" s="127">
        <f t="shared" si="3"/>
        <v>0</v>
      </c>
      <c r="M66" s="175" t="s">
        <v>291</v>
      </c>
      <c r="N66" s="380" t="s">
        <v>578</v>
      </c>
      <c r="O66" s="98"/>
      <c r="P66" s="131">
        <v>36</v>
      </c>
      <c r="Q66" s="64">
        <f t="shared" si="2"/>
        <v>18</v>
      </c>
      <c r="U66" s="123" t="s">
        <v>378</v>
      </c>
    </row>
    <row r="67" spans="2:17" s="123" customFormat="1" ht="19.5" customHeight="1" hidden="1">
      <c r="B67" s="114">
        <v>62</v>
      </c>
      <c r="C67" s="125" t="str">
        <f aca="true" t="shared" si="4" ref="C67:C102">N67</f>
        <v>E2</v>
      </c>
      <c r="D67" s="124"/>
      <c r="E67" s="125"/>
      <c r="F67" s="125"/>
      <c r="G67" s="125"/>
      <c r="H67" s="125"/>
      <c r="I67" s="125"/>
      <c r="J67" s="95" t="e">
        <f>VLOOKUP(I67,'[1]Men'!$D$8:$E$811,2,FALSE)</f>
        <v>#N/A</v>
      </c>
      <c r="K67" s="125"/>
      <c r="L67" s="127"/>
      <c r="M67" s="104"/>
      <c r="N67" s="108" t="s">
        <v>69</v>
      </c>
      <c r="O67" s="98"/>
      <c r="P67" s="131"/>
      <c r="Q67" s="64">
        <f t="shared" si="2"/>
        <v>0</v>
      </c>
    </row>
    <row r="68" spans="2:17" s="123" customFormat="1" ht="19.5" customHeight="1" hidden="1">
      <c r="B68" s="114">
        <v>63</v>
      </c>
      <c r="C68" s="125" t="str">
        <f t="shared" si="4"/>
        <v>F2</v>
      </c>
      <c r="D68" s="124"/>
      <c r="E68" s="125"/>
      <c r="F68" s="125"/>
      <c r="G68" s="125"/>
      <c r="H68" s="125"/>
      <c r="I68" s="125"/>
      <c r="J68" s="95" t="e">
        <f>VLOOKUP(I68,'[1]Men'!$D$8:$E$811,2,FALSE)</f>
        <v>#N/A</v>
      </c>
      <c r="K68" s="125"/>
      <c r="L68" s="127"/>
      <c r="M68" s="104"/>
      <c r="N68" s="108" t="s">
        <v>90</v>
      </c>
      <c r="O68" s="98"/>
      <c r="P68" s="131"/>
      <c r="Q68" s="64">
        <f t="shared" si="2"/>
        <v>0</v>
      </c>
    </row>
    <row r="69" spans="2:17" s="123" customFormat="1" ht="19.5" customHeight="1" hidden="1">
      <c r="B69" s="114">
        <v>64</v>
      </c>
      <c r="C69" s="125" t="str">
        <f t="shared" si="4"/>
        <v>G2</v>
      </c>
      <c r="D69" s="124"/>
      <c r="E69" s="125"/>
      <c r="F69" s="125"/>
      <c r="G69" s="125"/>
      <c r="H69" s="125"/>
      <c r="I69" s="125"/>
      <c r="J69" s="95" t="e">
        <f>VLOOKUP(I69,'[1]Men'!$D$8:$E$811,2,FALSE)</f>
        <v>#N/A</v>
      </c>
      <c r="K69" s="125"/>
      <c r="L69" s="127"/>
      <c r="M69" s="104"/>
      <c r="N69" s="108" t="s">
        <v>91</v>
      </c>
      <c r="O69" s="98"/>
      <c r="P69" s="131"/>
      <c r="Q69" s="64">
        <f t="shared" si="2"/>
        <v>0</v>
      </c>
    </row>
    <row r="70" spans="2:17" s="123" customFormat="1" ht="19.5" customHeight="1" hidden="1">
      <c r="B70" s="114">
        <v>65</v>
      </c>
      <c r="C70" s="125" t="str">
        <f t="shared" si="4"/>
        <v>H2</v>
      </c>
      <c r="D70" s="124"/>
      <c r="E70" s="125"/>
      <c r="F70" s="125"/>
      <c r="G70" s="125"/>
      <c r="H70" s="125"/>
      <c r="I70" s="125"/>
      <c r="J70" s="95" t="e">
        <f>VLOOKUP(I70,'[1]Men'!$D$8:$E$811,2,FALSE)</f>
        <v>#N/A</v>
      </c>
      <c r="K70" s="125"/>
      <c r="L70" s="127"/>
      <c r="M70" s="104"/>
      <c r="N70" s="108" t="s">
        <v>92</v>
      </c>
      <c r="O70" s="98"/>
      <c r="P70" s="131"/>
      <c r="Q70" s="64">
        <f t="shared" si="2"/>
        <v>0</v>
      </c>
    </row>
    <row r="71" spans="2:17" s="123" customFormat="1" ht="19.5" customHeight="1" hidden="1">
      <c r="B71" s="114">
        <v>66</v>
      </c>
      <c r="C71" s="125" t="str">
        <f t="shared" si="4"/>
        <v>A3</v>
      </c>
      <c r="D71" s="124"/>
      <c r="E71" s="125"/>
      <c r="F71" s="125"/>
      <c r="G71" s="125"/>
      <c r="H71" s="125"/>
      <c r="I71" s="125"/>
      <c r="J71" s="95" t="e">
        <f>VLOOKUP(I71,'[1]Men'!$D$8:$E$811,2,FALSE)</f>
        <v>#N/A</v>
      </c>
      <c r="K71" s="125"/>
      <c r="L71" s="127"/>
      <c r="M71" s="104"/>
      <c r="N71" s="108" t="s">
        <v>76</v>
      </c>
      <c r="O71" s="98"/>
      <c r="P71" s="131"/>
      <c r="Q71" s="64">
        <f t="shared" si="2"/>
        <v>0</v>
      </c>
    </row>
    <row r="72" spans="2:17" s="123" customFormat="1" ht="19.5" customHeight="1" hidden="1">
      <c r="B72" s="114">
        <v>67</v>
      </c>
      <c r="C72" s="125" t="str">
        <f t="shared" si="4"/>
        <v>B3</v>
      </c>
      <c r="D72" s="124"/>
      <c r="E72" s="125"/>
      <c r="F72" s="125"/>
      <c r="G72" s="125"/>
      <c r="H72" s="125"/>
      <c r="I72" s="125"/>
      <c r="J72" s="95" t="e">
        <f>VLOOKUP(I72,'[1]Men'!$D$8:$E$811,2,FALSE)</f>
        <v>#N/A</v>
      </c>
      <c r="K72" s="125"/>
      <c r="L72" s="127"/>
      <c r="M72" s="104"/>
      <c r="N72" s="108" t="s">
        <v>77</v>
      </c>
      <c r="O72" s="98"/>
      <c r="P72" s="131"/>
      <c r="Q72" s="64">
        <f t="shared" si="2"/>
        <v>0</v>
      </c>
    </row>
    <row r="73" spans="2:17" s="123" customFormat="1" ht="19.5" customHeight="1" hidden="1">
      <c r="B73" s="114">
        <v>68</v>
      </c>
      <c r="C73" s="125" t="str">
        <f t="shared" si="4"/>
        <v>C3</v>
      </c>
      <c r="D73" s="124"/>
      <c r="E73" s="125"/>
      <c r="F73" s="125"/>
      <c r="G73" s="125"/>
      <c r="H73" s="125"/>
      <c r="I73" s="125"/>
      <c r="J73" s="95" t="e">
        <f>VLOOKUP(I73,'[1]Men'!$D$8:$E$811,2,FALSE)</f>
        <v>#N/A</v>
      </c>
      <c r="K73" s="125"/>
      <c r="L73" s="127"/>
      <c r="M73" s="104"/>
      <c r="N73" s="108" t="s">
        <v>78</v>
      </c>
      <c r="O73" s="98"/>
      <c r="P73" s="131"/>
      <c r="Q73" s="64">
        <f t="shared" si="2"/>
        <v>0</v>
      </c>
    </row>
    <row r="74" spans="2:17" s="123" customFormat="1" ht="19.5" customHeight="1" hidden="1">
      <c r="B74" s="114">
        <v>69</v>
      </c>
      <c r="C74" s="125" t="str">
        <f t="shared" si="4"/>
        <v>D3</v>
      </c>
      <c r="D74" s="124"/>
      <c r="E74" s="125"/>
      <c r="F74" s="125"/>
      <c r="G74" s="125"/>
      <c r="H74" s="125"/>
      <c r="I74" s="125"/>
      <c r="J74" s="95" t="e">
        <f>VLOOKUP(I74,'[1]Men'!$D$8:$E$811,2,FALSE)</f>
        <v>#N/A</v>
      </c>
      <c r="K74" s="125"/>
      <c r="L74" s="127"/>
      <c r="M74" s="104"/>
      <c r="N74" s="108" t="s">
        <v>79</v>
      </c>
      <c r="O74" s="98"/>
      <c r="P74" s="131"/>
      <c r="Q74" s="64">
        <f t="shared" si="2"/>
        <v>0</v>
      </c>
    </row>
    <row r="75" spans="2:17" s="123" customFormat="1" ht="19.5" customHeight="1" hidden="1">
      <c r="B75" s="114">
        <v>70</v>
      </c>
      <c r="C75" s="125" t="str">
        <f t="shared" si="4"/>
        <v>E3</v>
      </c>
      <c r="D75" s="124"/>
      <c r="E75" s="125"/>
      <c r="F75" s="125"/>
      <c r="G75" s="125"/>
      <c r="H75" s="125"/>
      <c r="I75" s="125"/>
      <c r="J75" s="95" t="e">
        <f>VLOOKUP(I75,'[1]Men'!$D$8:$E$811,2,FALSE)</f>
        <v>#N/A</v>
      </c>
      <c r="K75" s="125"/>
      <c r="L75" s="127"/>
      <c r="M75" s="104"/>
      <c r="N75" s="108" t="s">
        <v>80</v>
      </c>
      <c r="O75" s="98"/>
      <c r="P75" s="131"/>
      <c r="Q75" s="64">
        <f t="shared" si="2"/>
        <v>0</v>
      </c>
    </row>
    <row r="76" spans="2:17" s="123" customFormat="1" ht="19.5" customHeight="1" hidden="1">
      <c r="B76" s="114">
        <v>71</v>
      </c>
      <c r="C76" s="125" t="str">
        <f t="shared" si="4"/>
        <v>F3</v>
      </c>
      <c r="D76" s="124"/>
      <c r="E76" s="125"/>
      <c r="F76" s="125"/>
      <c r="G76" s="125"/>
      <c r="H76" s="125"/>
      <c r="I76" s="125"/>
      <c r="J76" s="95" t="e">
        <f>VLOOKUP(I76,'[1]Men'!$D$8:$E$811,2,FALSE)</f>
        <v>#N/A</v>
      </c>
      <c r="K76" s="125"/>
      <c r="L76" s="127"/>
      <c r="M76" s="104"/>
      <c r="N76" s="108" t="s">
        <v>81</v>
      </c>
      <c r="O76" s="98"/>
      <c r="P76" s="131"/>
      <c r="Q76" s="64">
        <f t="shared" si="2"/>
        <v>0</v>
      </c>
    </row>
    <row r="77" spans="2:17" s="123" customFormat="1" ht="19.5" customHeight="1" hidden="1">
      <c r="B77" s="114">
        <v>72</v>
      </c>
      <c r="C77" s="125" t="str">
        <f t="shared" si="4"/>
        <v>G3</v>
      </c>
      <c r="D77" s="124"/>
      <c r="E77" s="125"/>
      <c r="F77" s="125"/>
      <c r="G77" s="125"/>
      <c r="H77" s="125"/>
      <c r="I77" s="125"/>
      <c r="J77" s="95" t="e">
        <f>VLOOKUP(I77,'[1]Men'!$D$8:$E$811,2,FALSE)</f>
        <v>#N/A</v>
      </c>
      <c r="K77" s="125"/>
      <c r="L77" s="127"/>
      <c r="M77" s="104"/>
      <c r="N77" s="108" t="s">
        <v>82</v>
      </c>
      <c r="O77" s="98"/>
      <c r="P77" s="131"/>
      <c r="Q77" s="64">
        <f t="shared" si="2"/>
        <v>0</v>
      </c>
    </row>
    <row r="78" spans="2:17" s="123" customFormat="1" ht="19.5" customHeight="1" hidden="1">
      <c r="B78" s="114">
        <v>73</v>
      </c>
      <c r="C78" s="125" t="str">
        <f t="shared" si="4"/>
        <v>H3</v>
      </c>
      <c r="D78" s="124"/>
      <c r="E78" s="125"/>
      <c r="F78" s="125"/>
      <c r="G78" s="125"/>
      <c r="H78" s="125"/>
      <c r="I78" s="125"/>
      <c r="J78" s="95" t="e">
        <f>VLOOKUP(I78,'[1]Men'!$D$8:$E$811,2,FALSE)</f>
        <v>#N/A</v>
      </c>
      <c r="K78" s="125"/>
      <c r="L78" s="127"/>
      <c r="M78" s="104"/>
      <c r="N78" s="108" t="s">
        <v>83</v>
      </c>
      <c r="O78" s="98"/>
      <c r="P78" s="131"/>
      <c r="Q78" s="64">
        <f t="shared" si="2"/>
        <v>0</v>
      </c>
    </row>
    <row r="79" spans="2:17" s="123" customFormat="1" ht="19.5" customHeight="1" hidden="1">
      <c r="B79" s="114">
        <v>74</v>
      </c>
      <c r="C79" s="125" t="str">
        <f t="shared" si="4"/>
        <v>I1</v>
      </c>
      <c r="D79" s="124"/>
      <c r="E79" s="125"/>
      <c r="F79" s="125"/>
      <c r="G79" s="125"/>
      <c r="H79" s="125"/>
      <c r="I79" s="125"/>
      <c r="J79" s="95" t="e">
        <f>VLOOKUP(I79,'[1]Men'!$D$8:$E$811,2,FALSE)</f>
        <v>#N/A</v>
      </c>
      <c r="K79" s="125"/>
      <c r="L79" s="127"/>
      <c r="M79" s="104"/>
      <c r="N79" s="108" t="s">
        <v>93</v>
      </c>
      <c r="O79" s="98"/>
      <c r="P79" s="131"/>
      <c r="Q79" s="64">
        <f t="shared" si="2"/>
        <v>0</v>
      </c>
    </row>
    <row r="80" spans="2:17" s="123" customFormat="1" ht="19.5" customHeight="1" hidden="1">
      <c r="B80" s="114">
        <v>75</v>
      </c>
      <c r="C80" s="125" t="str">
        <f t="shared" si="4"/>
        <v>J1</v>
      </c>
      <c r="D80" s="124"/>
      <c r="E80" s="125"/>
      <c r="F80" s="125"/>
      <c r="G80" s="125"/>
      <c r="H80" s="125"/>
      <c r="I80" s="125"/>
      <c r="J80" s="95" t="e">
        <f>VLOOKUP(I80,'[1]Men'!$D$8:$E$811,2,FALSE)</f>
        <v>#N/A</v>
      </c>
      <c r="K80" s="125"/>
      <c r="L80" s="127"/>
      <c r="M80" s="104"/>
      <c r="N80" s="108" t="s">
        <v>94</v>
      </c>
      <c r="O80" s="98"/>
      <c r="P80" s="131"/>
      <c r="Q80" s="64">
        <f t="shared" si="2"/>
        <v>0</v>
      </c>
    </row>
    <row r="81" spans="2:17" s="123" customFormat="1" ht="19.5" customHeight="1" hidden="1">
      <c r="B81" s="114">
        <v>76</v>
      </c>
      <c r="C81" s="125" t="str">
        <f t="shared" si="4"/>
        <v>K1</v>
      </c>
      <c r="D81" s="124"/>
      <c r="E81" s="125"/>
      <c r="F81" s="125"/>
      <c r="G81" s="125"/>
      <c r="H81" s="125"/>
      <c r="I81" s="125"/>
      <c r="J81" s="95" t="e">
        <f>VLOOKUP(I81,'[1]Men'!$D$8:$E$811,2,FALSE)</f>
        <v>#N/A</v>
      </c>
      <c r="K81" s="125"/>
      <c r="L81" s="127"/>
      <c r="M81" s="104"/>
      <c r="N81" s="108" t="s">
        <v>95</v>
      </c>
      <c r="O81" s="98"/>
      <c r="P81" s="131"/>
      <c r="Q81" s="64">
        <f t="shared" si="2"/>
        <v>0</v>
      </c>
    </row>
    <row r="82" spans="2:17" s="123" customFormat="1" ht="19.5" customHeight="1" hidden="1">
      <c r="B82" s="114">
        <v>77</v>
      </c>
      <c r="C82" s="125" t="str">
        <f t="shared" si="4"/>
        <v>L1</v>
      </c>
      <c r="D82" s="124"/>
      <c r="E82" s="125"/>
      <c r="F82" s="125"/>
      <c r="G82" s="125"/>
      <c r="H82" s="125"/>
      <c r="I82" s="125"/>
      <c r="J82" s="95" t="e">
        <f>VLOOKUP(I82,'[1]Men'!$D$8:$E$811,2,FALSE)</f>
        <v>#N/A</v>
      </c>
      <c r="K82" s="125"/>
      <c r="L82" s="127"/>
      <c r="M82" s="104"/>
      <c r="N82" s="108" t="s">
        <v>96</v>
      </c>
      <c r="O82" s="98"/>
      <c r="P82" s="131"/>
      <c r="Q82" s="64">
        <f t="shared" si="2"/>
        <v>0</v>
      </c>
    </row>
    <row r="83" spans="2:17" s="123" customFormat="1" ht="19.5" customHeight="1" hidden="1">
      <c r="B83" s="114">
        <v>78</v>
      </c>
      <c r="C83" s="125" t="str">
        <f t="shared" si="4"/>
        <v>M1</v>
      </c>
      <c r="D83" s="124"/>
      <c r="E83" s="125"/>
      <c r="F83" s="125"/>
      <c r="G83" s="125"/>
      <c r="H83" s="125"/>
      <c r="I83" s="125"/>
      <c r="J83" s="95" t="e">
        <f>VLOOKUP(I83,'[1]Men'!$D$8:$E$811,2,FALSE)</f>
        <v>#N/A</v>
      </c>
      <c r="K83" s="125"/>
      <c r="L83" s="127"/>
      <c r="M83" s="104"/>
      <c r="N83" s="108" t="s">
        <v>97</v>
      </c>
      <c r="O83" s="98"/>
      <c r="P83" s="131"/>
      <c r="Q83" s="64">
        <f t="shared" si="2"/>
        <v>0</v>
      </c>
    </row>
    <row r="84" spans="2:17" s="123" customFormat="1" ht="19.5" customHeight="1" hidden="1">
      <c r="B84" s="114">
        <v>79</v>
      </c>
      <c r="C84" s="125" t="str">
        <f t="shared" si="4"/>
        <v>N1</v>
      </c>
      <c r="D84" s="124"/>
      <c r="E84" s="125"/>
      <c r="F84" s="125"/>
      <c r="G84" s="125"/>
      <c r="H84" s="125"/>
      <c r="I84" s="125"/>
      <c r="J84" s="95" t="e">
        <f>VLOOKUP(I84,'[1]Men'!$D$8:$E$811,2,FALSE)</f>
        <v>#N/A</v>
      </c>
      <c r="K84" s="125"/>
      <c r="L84" s="127"/>
      <c r="M84" s="104"/>
      <c r="N84" s="108" t="s">
        <v>98</v>
      </c>
      <c r="O84" s="98"/>
      <c r="P84" s="131"/>
      <c r="Q84" s="64">
        <f t="shared" si="2"/>
        <v>0</v>
      </c>
    </row>
    <row r="85" spans="2:17" s="123" customFormat="1" ht="19.5" customHeight="1" hidden="1">
      <c r="B85" s="114">
        <v>80</v>
      </c>
      <c r="C85" s="125" t="str">
        <f t="shared" si="4"/>
        <v>O1</v>
      </c>
      <c r="D85" s="124"/>
      <c r="E85" s="125"/>
      <c r="F85" s="125"/>
      <c r="G85" s="125"/>
      <c r="H85" s="125"/>
      <c r="I85" s="125"/>
      <c r="J85" s="95" t="e">
        <f>VLOOKUP(I85,'[1]Men'!$D$8:$E$811,2,FALSE)</f>
        <v>#N/A</v>
      </c>
      <c r="K85" s="125"/>
      <c r="L85" s="127"/>
      <c r="M85" s="104"/>
      <c r="N85" s="108" t="s">
        <v>99</v>
      </c>
      <c r="O85" s="98"/>
      <c r="P85" s="131"/>
      <c r="Q85" s="64">
        <f t="shared" si="2"/>
        <v>0</v>
      </c>
    </row>
    <row r="86" spans="2:17" s="123" customFormat="1" ht="19.5" customHeight="1" hidden="1">
      <c r="B86" s="114">
        <v>81</v>
      </c>
      <c r="C86" s="125" t="str">
        <f t="shared" si="4"/>
        <v>P1</v>
      </c>
      <c r="D86" s="124"/>
      <c r="E86" s="125"/>
      <c r="F86" s="125"/>
      <c r="G86" s="125"/>
      <c r="H86" s="125"/>
      <c r="I86" s="125"/>
      <c r="J86" s="95" t="e">
        <f>VLOOKUP(I86,'[1]Men'!$D$8:$E$811,2,FALSE)</f>
        <v>#N/A</v>
      </c>
      <c r="K86" s="125"/>
      <c r="L86" s="127"/>
      <c r="M86" s="104"/>
      <c r="N86" s="108" t="s">
        <v>100</v>
      </c>
      <c r="O86" s="98"/>
      <c r="P86" s="131"/>
      <c r="Q86" s="64">
        <f t="shared" si="2"/>
        <v>0</v>
      </c>
    </row>
    <row r="87" spans="2:17" s="123" customFormat="1" ht="19.5" customHeight="1" hidden="1">
      <c r="B87" s="114">
        <v>82</v>
      </c>
      <c r="C87" s="125" t="str">
        <f t="shared" si="4"/>
        <v>I2</v>
      </c>
      <c r="D87" s="124"/>
      <c r="E87" s="125"/>
      <c r="F87" s="125"/>
      <c r="G87" s="125"/>
      <c r="H87" s="125"/>
      <c r="I87" s="125"/>
      <c r="J87" s="95" t="e">
        <f>VLOOKUP(I87,'[1]Men'!$D$8:$E$811,2,FALSE)</f>
        <v>#N/A</v>
      </c>
      <c r="K87" s="125"/>
      <c r="L87" s="127"/>
      <c r="M87" s="104"/>
      <c r="N87" s="108" t="s">
        <v>101</v>
      </c>
      <c r="O87" s="98"/>
      <c r="P87" s="131"/>
      <c r="Q87" s="64">
        <f t="shared" si="2"/>
        <v>0</v>
      </c>
    </row>
    <row r="88" spans="2:17" s="123" customFormat="1" ht="19.5" customHeight="1" hidden="1">
      <c r="B88" s="114">
        <v>83</v>
      </c>
      <c r="C88" s="125" t="str">
        <f t="shared" si="4"/>
        <v>J2</v>
      </c>
      <c r="D88" s="124"/>
      <c r="E88" s="125"/>
      <c r="F88" s="125"/>
      <c r="G88" s="125"/>
      <c r="H88" s="125"/>
      <c r="I88" s="125"/>
      <c r="J88" s="95" t="e">
        <f>VLOOKUP(I88,'[1]Men'!$D$8:$E$811,2,FALSE)</f>
        <v>#N/A</v>
      </c>
      <c r="K88" s="125"/>
      <c r="L88" s="127"/>
      <c r="M88" s="104"/>
      <c r="N88" s="108" t="s">
        <v>102</v>
      </c>
      <c r="O88" s="98"/>
      <c r="P88" s="131"/>
      <c r="Q88" s="64">
        <f t="shared" si="2"/>
        <v>0</v>
      </c>
    </row>
    <row r="89" spans="2:17" s="123" customFormat="1" ht="19.5" customHeight="1" hidden="1">
      <c r="B89" s="114">
        <v>84</v>
      </c>
      <c r="C89" s="125" t="str">
        <f t="shared" si="4"/>
        <v>K2</v>
      </c>
      <c r="D89" s="124"/>
      <c r="E89" s="125"/>
      <c r="F89" s="125"/>
      <c r="G89" s="125"/>
      <c r="H89" s="125"/>
      <c r="I89" s="125"/>
      <c r="J89" s="95" t="e">
        <f>VLOOKUP(I89,'[1]Men'!$D$8:$E$811,2,FALSE)</f>
        <v>#N/A</v>
      </c>
      <c r="K89" s="125"/>
      <c r="L89" s="127"/>
      <c r="M89" s="104"/>
      <c r="N89" s="108" t="s">
        <v>103</v>
      </c>
      <c r="O89" s="98"/>
      <c r="P89" s="131"/>
      <c r="Q89" s="64">
        <f t="shared" si="2"/>
        <v>0</v>
      </c>
    </row>
    <row r="90" spans="2:17" s="123" customFormat="1" ht="19.5" customHeight="1" hidden="1">
      <c r="B90" s="114">
        <v>85</v>
      </c>
      <c r="C90" s="125" t="str">
        <f t="shared" si="4"/>
        <v>L2</v>
      </c>
      <c r="D90" s="124"/>
      <c r="E90" s="125"/>
      <c r="F90" s="125"/>
      <c r="G90" s="125"/>
      <c r="H90" s="125"/>
      <c r="I90" s="125"/>
      <c r="J90" s="95" t="e">
        <f>VLOOKUP(I90,'[1]Men'!$D$8:$E$811,2,FALSE)</f>
        <v>#N/A</v>
      </c>
      <c r="K90" s="125"/>
      <c r="L90" s="127"/>
      <c r="M90" s="104"/>
      <c r="N90" s="108" t="s">
        <v>104</v>
      </c>
      <c r="O90" s="98"/>
      <c r="P90" s="131"/>
      <c r="Q90" s="64">
        <f t="shared" si="2"/>
        <v>0</v>
      </c>
    </row>
    <row r="91" spans="2:17" s="123" customFormat="1" ht="19.5" customHeight="1" hidden="1">
      <c r="B91" s="114">
        <v>86</v>
      </c>
      <c r="C91" s="125" t="str">
        <f t="shared" si="4"/>
        <v>M2</v>
      </c>
      <c r="D91" s="124"/>
      <c r="E91" s="125"/>
      <c r="F91" s="125"/>
      <c r="G91" s="125"/>
      <c r="H91" s="125"/>
      <c r="I91" s="125"/>
      <c r="J91" s="95" t="e">
        <f>VLOOKUP(I91,'[1]Men'!$D$8:$E$811,2,FALSE)</f>
        <v>#N/A</v>
      </c>
      <c r="K91" s="125"/>
      <c r="L91" s="127"/>
      <c r="M91" s="104"/>
      <c r="N91" s="108" t="s">
        <v>105</v>
      </c>
      <c r="O91" s="98"/>
      <c r="P91" s="131"/>
      <c r="Q91" s="64">
        <f t="shared" si="2"/>
        <v>0</v>
      </c>
    </row>
    <row r="92" spans="2:17" s="123" customFormat="1" ht="19.5" customHeight="1" hidden="1">
      <c r="B92" s="114">
        <v>87</v>
      </c>
      <c r="C92" s="125" t="str">
        <f t="shared" si="4"/>
        <v>N2</v>
      </c>
      <c r="D92" s="124"/>
      <c r="E92" s="125"/>
      <c r="F92" s="125"/>
      <c r="G92" s="125"/>
      <c r="H92" s="125"/>
      <c r="I92" s="125"/>
      <c r="J92" s="95" t="e">
        <f>VLOOKUP(I92,'[1]Men'!$D$8:$E$811,2,FALSE)</f>
        <v>#N/A</v>
      </c>
      <c r="K92" s="125"/>
      <c r="L92" s="127"/>
      <c r="M92" s="104"/>
      <c r="N92" s="108" t="s">
        <v>106</v>
      </c>
      <c r="O92" s="98"/>
      <c r="P92" s="131"/>
      <c r="Q92" s="64">
        <f t="shared" si="2"/>
        <v>0</v>
      </c>
    </row>
    <row r="93" spans="2:17" s="123" customFormat="1" ht="19.5" customHeight="1" hidden="1">
      <c r="B93" s="114">
        <v>88</v>
      </c>
      <c r="C93" s="125" t="str">
        <f t="shared" si="4"/>
        <v>O2</v>
      </c>
      <c r="D93" s="124"/>
      <c r="E93" s="125"/>
      <c r="F93" s="125"/>
      <c r="G93" s="125"/>
      <c r="H93" s="125"/>
      <c r="I93" s="125"/>
      <c r="J93" s="95" t="e">
        <f>VLOOKUP(I93,'[1]Men'!$D$8:$E$811,2,FALSE)</f>
        <v>#N/A</v>
      </c>
      <c r="K93" s="125"/>
      <c r="L93" s="127"/>
      <c r="M93" s="104"/>
      <c r="N93" s="108" t="s">
        <v>107</v>
      </c>
      <c r="O93" s="98"/>
      <c r="P93" s="131"/>
      <c r="Q93" s="64">
        <f t="shared" si="2"/>
        <v>0</v>
      </c>
    </row>
    <row r="94" spans="2:17" s="123" customFormat="1" ht="19.5" customHeight="1" hidden="1">
      <c r="B94" s="114">
        <v>89</v>
      </c>
      <c r="C94" s="125" t="str">
        <f t="shared" si="4"/>
        <v>P2</v>
      </c>
      <c r="D94" s="124"/>
      <c r="E94" s="125"/>
      <c r="F94" s="125"/>
      <c r="G94" s="125"/>
      <c r="H94" s="125"/>
      <c r="I94" s="125"/>
      <c r="J94" s="95" t="e">
        <f>VLOOKUP(I94,'[1]Men'!$D$8:$E$811,2,FALSE)</f>
        <v>#N/A</v>
      </c>
      <c r="K94" s="125"/>
      <c r="L94" s="127"/>
      <c r="M94" s="104"/>
      <c r="N94" s="108" t="s">
        <v>108</v>
      </c>
      <c r="O94" s="98"/>
      <c r="P94" s="131"/>
      <c r="Q94" s="64">
        <f t="shared" si="2"/>
        <v>0</v>
      </c>
    </row>
    <row r="95" spans="2:17" s="123" customFormat="1" ht="19.5" customHeight="1" hidden="1">
      <c r="B95" s="114">
        <v>90</v>
      </c>
      <c r="C95" s="125" t="str">
        <f t="shared" si="4"/>
        <v>P3</v>
      </c>
      <c r="D95" s="124"/>
      <c r="E95" s="125"/>
      <c r="F95" s="125"/>
      <c r="G95" s="125"/>
      <c r="H95" s="125"/>
      <c r="I95" s="125"/>
      <c r="J95" s="95" t="e">
        <f>VLOOKUP(I95,'[1]Men'!$D$8:$E$811,2,FALSE)</f>
        <v>#N/A</v>
      </c>
      <c r="K95" s="125"/>
      <c r="L95" s="127"/>
      <c r="M95" s="104"/>
      <c r="N95" s="108" t="s">
        <v>109</v>
      </c>
      <c r="O95" s="98"/>
      <c r="P95" s="131"/>
      <c r="Q95" s="64">
        <f t="shared" si="2"/>
        <v>0</v>
      </c>
    </row>
    <row r="96" spans="2:17" s="123" customFormat="1" ht="19.5" customHeight="1" hidden="1">
      <c r="B96" s="114">
        <v>91</v>
      </c>
      <c r="C96" s="125" t="str">
        <f t="shared" si="4"/>
        <v>O3</v>
      </c>
      <c r="D96" s="124"/>
      <c r="E96" s="125"/>
      <c r="F96" s="125"/>
      <c r="G96" s="125"/>
      <c r="H96" s="125"/>
      <c r="I96" s="125"/>
      <c r="J96" s="95" t="e">
        <f>VLOOKUP(I96,'[1]Men'!$D$8:$E$811,2,FALSE)</f>
        <v>#N/A</v>
      </c>
      <c r="K96" s="125"/>
      <c r="L96" s="127"/>
      <c r="M96" s="104"/>
      <c r="N96" s="108" t="s">
        <v>110</v>
      </c>
      <c r="O96" s="98"/>
      <c r="P96" s="131"/>
      <c r="Q96" s="64">
        <f t="shared" si="2"/>
        <v>0</v>
      </c>
    </row>
    <row r="97" spans="2:17" s="123" customFormat="1" ht="19.5" customHeight="1" hidden="1">
      <c r="B97" s="114">
        <v>92</v>
      </c>
      <c r="C97" s="125" t="str">
        <f t="shared" si="4"/>
        <v>N3</v>
      </c>
      <c r="D97" s="124"/>
      <c r="E97" s="125"/>
      <c r="F97" s="125"/>
      <c r="G97" s="125"/>
      <c r="H97" s="125"/>
      <c r="I97" s="125"/>
      <c r="J97" s="95" t="e">
        <f>VLOOKUP(I97,'[1]Men'!$D$8:$E$811,2,FALSE)</f>
        <v>#N/A</v>
      </c>
      <c r="K97" s="125"/>
      <c r="L97" s="127"/>
      <c r="M97" s="104"/>
      <c r="N97" s="108" t="s">
        <v>111</v>
      </c>
      <c r="O97" s="98"/>
      <c r="P97" s="131"/>
      <c r="Q97" s="64">
        <f t="shared" si="2"/>
        <v>0</v>
      </c>
    </row>
    <row r="98" spans="2:17" s="123" customFormat="1" ht="19.5" customHeight="1" hidden="1">
      <c r="B98" s="114">
        <v>93</v>
      </c>
      <c r="C98" s="125" t="str">
        <f t="shared" si="4"/>
        <v>M3</v>
      </c>
      <c r="D98" s="124"/>
      <c r="E98" s="125"/>
      <c r="F98" s="125"/>
      <c r="G98" s="125"/>
      <c r="H98" s="125"/>
      <c r="I98" s="125"/>
      <c r="J98" s="95" t="e">
        <f>VLOOKUP(I98,'[1]Men'!$D$8:$E$811,2,FALSE)</f>
        <v>#N/A</v>
      </c>
      <c r="K98" s="125"/>
      <c r="L98" s="127"/>
      <c r="M98" s="104"/>
      <c r="N98" s="108" t="s">
        <v>112</v>
      </c>
      <c r="O98" s="98"/>
      <c r="P98" s="131"/>
      <c r="Q98" s="64">
        <f t="shared" si="2"/>
        <v>0</v>
      </c>
    </row>
    <row r="99" spans="2:17" s="123" customFormat="1" ht="19.5" customHeight="1" hidden="1">
      <c r="B99" s="114">
        <v>94</v>
      </c>
      <c r="C99" s="125" t="str">
        <f t="shared" si="4"/>
        <v>L3</v>
      </c>
      <c r="D99" s="124"/>
      <c r="E99" s="125"/>
      <c r="F99" s="125"/>
      <c r="G99" s="125"/>
      <c r="H99" s="125"/>
      <c r="I99" s="125"/>
      <c r="J99" s="95" t="e">
        <f>VLOOKUP(I99,'[1]Men'!$D$8:$E$811,2,FALSE)</f>
        <v>#N/A</v>
      </c>
      <c r="K99" s="125"/>
      <c r="L99" s="127"/>
      <c r="M99" s="104"/>
      <c r="N99" s="108" t="s">
        <v>113</v>
      </c>
      <c r="O99" s="98"/>
      <c r="P99" s="131"/>
      <c r="Q99" s="64">
        <f t="shared" si="2"/>
        <v>0</v>
      </c>
    </row>
    <row r="100" spans="2:17" s="123" customFormat="1" ht="19.5" customHeight="1" hidden="1">
      <c r="B100" s="114">
        <v>95</v>
      </c>
      <c r="C100" s="125" t="str">
        <f t="shared" si="4"/>
        <v>K3</v>
      </c>
      <c r="D100" s="124"/>
      <c r="E100" s="125"/>
      <c r="F100" s="125"/>
      <c r="G100" s="125"/>
      <c r="H100" s="125"/>
      <c r="I100" s="125"/>
      <c r="J100" s="95" t="e">
        <f>VLOOKUP(I100,'[1]Men'!$D$8:$E$811,2,FALSE)</f>
        <v>#N/A</v>
      </c>
      <c r="K100" s="125"/>
      <c r="L100" s="127"/>
      <c r="M100" s="104"/>
      <c r="N100" s="108" t="s">
        <v>114</v>
      </c>
      <c r="O100" s="98"/>
      <c r="P100" s="131"/>
      <c r="Q100" s="64">
        <f t="shared" si="2"/>
        <v>0</v>
      </c>
    </row>
    <row r="101" spans="2:17" s="123" customFormat="1" ht="19.5" customHeight="1" hidden="1">
      <c r="B101" s="114">
        <v>96</v>
      </c>
      <c r="C101" s="125" t="str">
        <f t="shared" si="4"/>
        <v>J3</v>
      </c>
      <c r="D101" s="124"/>
      <c r="E101" s="125"/>
      <c r="F101" s="125"/>
      <c r="G101" s="125"/>
      <c r="H101" s="125"/>
      <c r="I101" s="125"/>
      <c r="J101" s="95" t="e">
        <f>VLOOKUP(I101,'[1]Men'!$D$8:$E$811,2,FALSE)</f>
        <v>#N/A</v>
      </c>
      <c r="K101" s="125"/>
      <c r="L101" s="127"/>
      <c r="M101" s="104"/>
      <c r="N101" s="108" t="s">
        <v>115</v>
      </c>
      <c r="O101" s="98"/>
      <c r="P101" s="131"/>
      <c r="Q101" s="64">
        <f t="shared" si="2"/>
        <v>0</v>
      </c>
    </row>
    <row r="102" spans="2:17" s="123" customFormat="1" ht="19.5" customHeight="1" hidden="1">
      <c r="B102" s="114">
        <v>97</v>
      </c>
      <c r="C102" s="125" t="str">
        <f t="shared" si="4"/>
        <v>I3</v>
      </c>
      <c r="D102" s="124"/>
      <c r="E102" s="125"/>
      <c r="F102" s="125"/>
      <c r="G102" s="125"/>
      <c r="H102" s="125"/>
      <c r="I102" s="125"/>
      <c r="J102" s="95" t="e">
        <f>VLOOKUP(I102,'[1]Men'!$D$8:$E$811,2,FALSE)</f>
        <v>#N/A</v>
      </c>
      <c r="K102" s="125"/>
      <c r="L102" s="127"/>
      <c r="M102" s="104"/>
      <c r="N102" s="108" t="s">
        <v>116</v>
      </c>
      <c r="O102" s="98"/>
      <c r="P102" s="131"/>
      <c r="Q102" s="64">
        <f t="shared" si="2"/>
        <v>0</v>
      </c>
    </row>
    <row r="103" ht="21" hidden="1">
      <c r="B103" s="135"/>
    </row>
    <row r="104" spans="5:12" ht="21" hidden="1">
      <c r="E104" s="110"/>
      <c r="I104" s="131"/>
      <c r="J104" s="131"/>
      <c r="K104" s="64"/>
      <c r="L104" s="64" t="s">
        <v>683</v>
      </c>
    </row>
    <row r="105" spans="5:22" ht="21" hidden="1">
      <c r="E105" s="136" t="s">
        <v>117</v>
      </c>
      <c r="F105" s="137"/>
      <c r="G105" s="138" t="s">
        <v>118</v>
      </c>
      <c r="H105" s="63" t="s">
        <v>119</v>
      </c>
      <c r="I105" s="137"/>
      <c r="J105" s="138" t="s">
        <v>120</v>
      </c>
      <c r="K105" s="64"/>
      <c r="L105" s="137"/>
      <c r="M105" s="64" t="s">
        <v>684</v>
      </c>
      <c r="O105" s="8"/>
      <c r="P105" s="8"/>
      <c r="Q105" s="8"/>
      <c r="R105" s="8"/>
      <c r="S105" s="8"/>
      <c r="T105" s="8"/>
      <c r="U105" s="8"/>
      <c r="V105" s="8"/>
    </row>
    <row r="106" spans="5:13" ht="21" hidden="1">
      <c r="E106" s="136" t="s">
        <v>121</v>
      </c>
      <c r="F106" s="137"/>
      <c r="G106" s="138" t="s">
        <v>122</v>
      </c>
      <c r="H106" s="63" t="s">
        <v>119</v>
      </c>
      <c r="I106" s="137"/>
      <c r="J106" s="138" t="s">
        <v>123</v>
      </c>
      <c r="K106" s="64"/>
      <c r="L106" s="137"/>
      <c r="M106" s="64" t="s">
        <v>685</v>
      </c>
    </row>
    <row r="107" spans="5:13" ht="21" hidden="1">
      <c r="E107" s="136"/>
      <c r="F107" s="8"/>
      <c r="G107" s="8"/>
      <c r="H107" s="8"/>
      <c r="I107" s="8"/>
      <c r="J107" s="8"/>
      <c r="K107" s="8"/>
      <c r="L107" s="8"/>
      <c r="M107" s="8"/>
    </row>
    <row r="108" spans="5:13" ht="21" hidden="1">
      <c r="E108" s="136" t="s">
        <v>124</v>
      </c>
      <c r="F108" s="137"/>
      <c r="G108" s="131"/>
      <c r="H108" s="63" t="s">
        <v>119</v>
      </c>
      <c r="I108" s="137"/>
      <c r="J108" s="139" t="s">
        <v>86</v>
      </c>
      <c r="K108" s="64"/>
      <c r="L108" s="137"/>
      <c r="M108" s="64" t="s">
        <v>686</v>
      </c>
    </row>
    <row r="109" spans="5:13" ht="21" hidden="1">
      <c r="E109" s="136" t="s">
        <v>125</v>
      </c>
      <c r="F109" s="137"/>
      <c r="G109" s="131"/>
      <c r="H109" s="63" t="s">
        <v>119</v>
      </c>
      <c r="I109" s="137"/>
      <c r="J109" s="139" t="s">
        <v>126</v>
      </c>
      <c r="K109" s="64"/>
      <c r="L109" s="137"/>
      <c r="M109" s="64" t="s">
        <v>687</v>
      </c>
    </row>
    <row r="110" spans="5:15" ht="21" hidden="1">
      <c r="E110" s="136" t="s">
        <v>127</v>
      </c>
      <c r="F110" s="137"/>
      <c r="G110" s="139" t="s">
        <v>128</v>
      </c>
      <c r="H110" s="63" t="s">
        <v>119</v>
      </c>
      <c r="I110" s="137"/>
      <c r="J110" s="139" t="s">
        <v>129</v>
      </c>
      <c r="K110" s="64"/>
      <c r="L110" s="137"/>
      <c r="M110" s="64" t="s">
        <v>688</v>
      </c>
      <c r="O110" s="8"/>
    </row>
    <row r="111" spans="5:15" ht="21" hidden="1">
      <c r="E111" s="136" t="s">
        <v>130</v>
      </c>
      <c r="F111" s="137"/>
      <c r="G111" s="139" t="s">
        <v>87</v>
      </c>
      <c r="I111" s="137"/>
      <c r="J111" s="139" t="s">
        <v>131</v>
      </c>
      <c r="L111" s="137"/>
      <c r="M111" s="64" t="s">
        <v>689</v>
      </c>
      <c r="O111" s="8"/>
    </row>
    <row r="112" spans="5:15" ht="21" hidden="1">
      <c r="E112" s="136" t="s">
        <v>132</v>
      </c>
      <c r="F112" s="137"/>
      <c r="G112" s="139" t="s">
        <v>88</v>
      </c>
      <c r="I112" s="137"/>
      <c r="J112" s="139" t="s">
        <v>133</v>
      </c>
      <c r="L112" s="137"/>
      <c r="M112" s="64" t="s">
        <v>690</v>
      </c>
      <c r="O112" s="8"/>
    </row>
    <row r="113" spans="5:15" ht="21" hidden="1">
      <c r="E113" s="136" t="s">
        <v>134</v>
      </c>
      <c r="F113" s="137"/>
      <c r="G113" s="139" t="s">
        <v>135</v>
      </c>
      <c r="I113" s="137"/>
      <c r="J113" s="139" t="s">
        <v>136</v>
      </c>
      <c r="L113" s="137"/>
      <c r="M113" s="64" t="s">
        <v>691</v>
      </c>
      <c r="O113" s="8"/>
    </row>
    <row r="114" spans="5:15" ht="21" hidden="1">
      <c r="E114" s="136" t="s">
        <v>137</v>
      </c>
      <c r="F114" s="137"/>
      <c r="G114" s="139" t="s">
        <v>138</v>
      </c>
      <c r="I114" s="137"/>
      <c r="J114" s="139" t="s">
        <v>139</v>
      </c>
      <c r="L114" s="137"/>
      <c r="M114" s="64" t="s">
        <v>692</v>
      </c>
      <c r="O114" s="8"/>
    </row>
    <row r="115" spans="5:15" ht="21" hidden="1">
      <c r="E115" s="136" t="s">
        <v>140</v>
      </c>
      <c r="F115" s="137"/>
      <c r="G115" s="139" t="s">
        <v>141</v>
      </c>
      <c r="I115" s="137"/>
      <c r="J115" s="139" t="s">
        <v>89</v>
      </c>
      <c r="L115" s="137"/>
      <c r="M115" s="64" t="s">
        <v>693</v>
      </c>
      <c r="O115" s="8"/>
    </row>
    <row r="116" ht="21">
      <c r="U116" s="768" t="s">
        <v>1305</v>
      </c>
    </row>
    <row r="117" ht="21">
      <c r="U117" s="63" t="s">
        <v>1258</v>
      </c>
    </row>
  </sheetData>
  <sheetProtection selectLockedCells="1" selectUnlockedCells="1"/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zoomScale="70" zoomScaleNormal="70" zoomScalePageLayoutView="0" workbookViewId="0" topLeftCell="A7">
      <selection activeCell="A1" sqref="A1"/>
    </sheetView>
  </sheetViews>
  <sheetFormatPr defaultColWidth="9.00390625" defaultRowHeight="16.5"/>
  <cols>
    <col min="1" max="1" width="10.625" style="600" customWidth="1"/>
    <col min="2" max="4" width="20.625" style="600" customWidth="1"/>
    <col min="5" max="5" width="20.625" style="578" customWidth="1"/>
    <col min="6" max="6" width="20.625" style="600" customWidth="1"/>
    <col min="7" max="7" width="20.625" style="578" customWidth="1"/>
    <col min="8" max="8" width="16.00390625" style="600" customWidth="1"/>
    <col min="9" max="11" width="12.50390625" style="600" customWidth="1"/>
    <col min="12" max="16384" width="9.00390625" style="600" customWidth="1"/>
  </cols>
  <sheetData>
    <row r="1" spans="2:4" ht="15.75" customHeight="1">
      <c r="B1" s="379" t="s">
        <v>1171</v>
      </c>
      <c r="C1" s="599"/>
      <c r="D1" s="599"/>
    </row>
    <row r="2" spans="2:4" ht="15.75" customHeight="1">
      <c r="B2" s="379"/>
      <c r="C2" s="599"/>
      <c r="D2" s="599"/>
    </row>
    <row r="3" spans="2:4" ht="15.75" customHeight="1">
      <c r="B3" s="379" t="s">
        <v>855</v>
      </c>
      <c r="C3" s="599"/>
      <c r="D3" s="599"/>
    </row>
    <row r="4" spans="2:4" ht="15.75" customHeight="1">
      <c r="B4" s="379" t="s">
        <v>1172</v>
      </c>
      <c r="C4" s="599"/>
      <c r="D4" s="599"/>
    </row>
    <row r="5" spans="2:4" ht="15.75" customHeight="1">
      <c r="B5" s="379" t="s">
        <v>1173</v>
      </c>
      <c r="C5" s="599"/>
      <c r="D5" s="599"/>
    </row>
    <row r="6" spans="2:4" ht="15.75" customHeight="1" hidden="1">
      <c r="B6" s="379" t="s">
        <v>1174</v>
      </c>
      <c r="C6" s="599"/>
      <c r="D6" s="599"/>
    </row>
    <row r="7" spans="2:4" ht="15.75" customHeight="1">
      <c r="B7" s="601" t="s">
        <v>142</v>
      </c>
      <c r="C7" s="602" t="s">
        <v>143</v>
      </c>
      <c r="D7" s="603"/>
    </row>
    <row r="8" spans="2:4" ht="15.75" customHeight="1">
      <c r="B8" s="604" t="s">
        <v>144</v>
      </c>
      <c r="C8" s="605" t="s">
        <v>145</v>
      </c>
      <c r="D8" s="603"/>
    </row>
    <row r="9" spans="2:4" ht="15.75" customHeight="1">
      <c r="B9" s="601" t="s">
        <v>146</v>
      </c>
      <c r="C9" s="605" t="s">
        <v>147</v>
      </c>
      <c r="D9" s="603"/>
    </row>
    <row r="10" spans="2:4" ht="15.75" customHeight="1">
      <c r="B10" s="601" t="s">
        <v>148</v>
      </c>
      <c r="C10" s="605" t="s">
        <v>149</v>
      </c>
      <c r="D10" s="603"/>
    </row>
    <row r="11" spans="2:4" ht="15.75" customHeight="1">
      <c r="B11" s="604" t="s">
        <v>150</v>
      </c>
      <c r="C11" s="604" t="s">
        <v>151</v>
      </c>
      <c r="D11" s="603"/>
    </row>
    <row r="12" spans="2:4" ht="15.75" customHeight="1" hidden="1">
      <c r="B12" s="379" t="s">
        <v>1175</v>
      </c>
      <c r="C12" s="604" t="s">
        <v>150</v>
      </c>
      <c r="D12" s="603"/>
    </row>
    <row r="13" spans="2:4" ht="15.75" customHeight="1" hidden="1">
      <c r="B13" s="379" t="s">
        <v>1176</v>
      </c>
      <c r="C13" s="604" t="s">
        <v>152</v>
      </c>
      <c r="D13" s="603"/>
    </row>
    <row r="14" spans="2:4" ht="15.75" customHeight="1" hidden="1">
      <c r="B14" s="379" t="s">
        <v>1177</v>
      </c>
      <c r="C14" s="604" t="s">
        <v>153</v>
      </c>
      <c r="D14" s="603"/>
    </row>
    <row r="15" spans="2:4" ht="15.75" customHeight="1" hidden="1">
      <c r="B15" s="379" t="s">
        <v>1178</v>
      </c>
      <c r="C15" s="604" t="s">
        <v>154</v>
      </c>
      <c r="D15" s="603"/>
    </row>
    <row r="16" ht="15.75" customHeight="1">
      <c r="B16" s="379" t="s">
        <v>1179</v>
      </c>
    </row>
    <row r="17" ht="15.75" customHeight="1">
      <c r="B17" s="379" t="s">
        <v>1180</v>
      </c>
    </row>
    <row r="18" ht="15.75" customHeight="1">
      <c r="B18" s="379"/>
    </row>
    <row r="19" ht="15.75" customHeight="1">
      <c r="B19" s="379" t="s">
        <v>1181</v>
      </c>
    </row>
    <row r="20" spans="2:6" ht="15.75" customHeight="1">
      <c r="B20" s="379"/>
      <c r="C20" s="606"/>
      <c r="D20" s="606"/>
      <c r="F20" s="606"/>
    </row>
    <row r="21" spans="3:6" ht="15.75" customHeight="1">
      <c r="C21" s="607"/>
      <c r="D21" s="606"/>
      <c r="F21" s="606"/>
    </row>
    <row r="22" spans="2:6" ht="24" customHeight="1">
      <c r="B22" s="452" t="s">
        <v>1168</v>
      </c>
      <c r="C22" s="608" t="s">
        <v>38</v>
      </c>
      <c r="D22" s="606"/>
      <c r="F22" s="606"/>
    </row>
    <row r="23" spans="2:7" ht="24" customHeight="1">
      <c r="B23" s="578"/>
      <c r="C23" s="334" t="s">
        <v>155</v>
      </c>
      <c r="D23" s="609"/>
      <c r="F23" s="606"/>
      <c r="G23" s="581"/>
    </row>
    <row r="24" spans="2:7" ht="24" customHeight="1">
      <c r="B24" s="578"/>
      <c r="C24" s="610" t="s">
        <v>1155</v>
      </c>
      <c r="D24" s="611"/>
      <c r="E24" s="452" t="str">
        <f>B22</f>
        <v>ALPS-仁濟</v>
      </c>
      <c r="F24" s="606"/>
      <c r="G24" s="581"/>
    </row>
    <row r="25" spans="2:7" ht="24" customHeight="1">
      <c r="B25" s="452" t="s">
        <v>388</v>
      </c>
      <c r="C25" s="612" t="s">
        <v>44</v>
      </c>
      <c r="D25" s="335"/>
      <c r="E25" s="580"/>
      <c r="F25" s="606"/>
      <c r="G25" s="613"/>
    </row>
    <row r="26" spans="2:7" ht="24" customHeight="1">
      <c r="B26" s="578"/>
      <c r="C26" s="333"/>
      <c r="D26" s="614"/>
      <c r="E26" s="580"/>
      <c r="F26" s="614"/>
      <c r="G26" s="615"/>
    </row>
    <row r="27" spans="2:7" ht="24" customHeight="1">
      <c r="B27" s="578"/>
      <c r="C27" s="606"/>
      <c r="D27" s="336"/>
      <c r="E27" s="576" t="s">
        <v>1136</v>
      </c>
      <c r="F27" s="340" t="s">
        <v>852</v>
      </c>
      <c r="G27" s="579" t="str">
        <f>E24</f>
        <v>ALPS-仁濟</v>
      </c>
    </row>
    <row r="28" spans="2:8" ht="24" customHeight="1">
      <c r="B28" s="578"/>
      <c r="C28" s="607"/>
      <c r="D28" s="614"/>
      <c r="E28" s="580"/>
      <c r="F28" s="614" t="s">
        <v>156</v>
      </c>
      <c r="G28" s="613"/>
      <c r="H28" s="616"/>
    </row>
    <row r="29" spans="2:7" ht="24" customHeight="1">
      <c r="B29" s="452" t="s">
        <v>367</v>
      </c>
      <c r="C29" s="608" t="s">
        <v>47</v>
      </c>
      <c r="D29" s="614"/>
      <c r="E29" s="580"/>
      <c r="F29" s="606"/>
      <c r="G29" s="581"/>
    </row>
    <row r="30" spans="2:7" ht="24" customHeight="1">
      <c r="B30" s="578"/>
      <c r="C30" s="334" t="s">
        <v>157</v>
      </c>
      <c r="D30" s="617"/>
      <c r="E30" s="452" t="str">
        <f>B32</f>
        <v>ALPS-DDWW</v>
      </c>
      <c r="F30" s="606"/>
      <c r="G30" s="581"/>
    </row>
    <row r="31" spans="2:7" ht="24" customHeight="1">
      <c r="B31" s="578"/>
      <c r="C31" s="576" t="s">
        <v>1156</v>
      </c>
      <c r="D31" s="606"/>
      <c r="F31" s="606"/>
      <c r="G31" s="581"/>
    </row>
    <row r="32" spans="2:7" ht="24" customHeight="1">
      <c r="B32" s="452" t="s">
        <v>370</v>
      </c>
      <c r="C32" s="612" t="s">
        <v>41</v>
      </c>
      <c r="D32" s="606"/>
      <c r="G32" s="581"/>
    </row>
    <row r="33" spans="3:10" ht="24" customHeight="1">
      <c r="C33" s="333"/>
      <c r="D33" s="614"/>
      <c r="E33" s="581"/>
      <c r="G33" s="581"/>
      <c r="H33" s="606"/>
      <c r="I33" s="614"/>
      <c r="J33" s="614"/>
    </row>
    <row r="34" spans="3:7" ht="24" customHeight="1">
      <c r="C34" s="606"/>
      <c r="D34" s="614"/>
      <c r="E34" s="615"/>
      <c r="F34" s="235"/>
      <c r="G34" s="584"/>
    </row>
    <row r="35" spans="5:7" ht="24" customHeight="1">
      <c r="E35" s="454" t="str">
        <f>B25</f>
        <v>ALPS-STORM</v>
      </c>
      <c r="F35" s="618"/>
      <c r="G35" s="584"/>
    </row>
    <row r="36" spans="5:7" ht="24" customHeight="1">
      <c r="E36" s="584"/>
      <c r="F36" s="618"/>
      <c r="G36" s="584"/>
    </row>
    <row r="37" spans="2:7" ht="24" customHeight="1">
      <c r="B37" s="339" t="s">
        <v>39</v>
      </c>
      <c r="C37" s="600" t="s">
        <v>40</v>
      </c>
      <c r="E37" s="577"/>
      <c r="F37" s="619"/>
      <c r="G37" s="584"/>
    </row>
    <row r="38" spans="2:7" ht="24" customHeight="1">
      <c r="B38" s="339" t="s">
        <v>42</v>
      </c>
      <c r="C38" s="600" t="s">
        <v>43</v>
      </c>
      <c r="E38" s="576" t="s">
        <v>1167</v>
      </c>
      <c r="F38" s="340" t="s">
        <v>853</v>
      </c>
      <c r="G38" s="585" t="str">
        <f>E42</f>
        <v>ALPS-SGB 2.0</v>
      </c>
    </row>
    <row r="39" spans="2:7" ht="24" customHeight="1">
      <c r="B39" s="339" t="s">
        <v>45</v>
      </c>
      <c r="C39" s="600" t="s">
        <v>46</v>
      </c>
      <c r="E39" s="620"/>
      <c r="F39" s="621" t="s">
        <v>158</v>
      </c>
      <c r="G39" s="586"/>
    </row>
    <row r="40" spans="2:7" ht="24" customHeight="1">
      <c r="B40" s="339" t="s">
        <v>48</v>
      </c>
      <c r="C40" s="600" t="s">
        <v>49</v>
      </c>
      <c r="E40" s="577"/>
      <c r="F40" s="619"/>
      <c r="G40" s="584"/>
    </row>
    <row r="41" spans="5:7" ht="24" customHeight="1">
      <c r="E41" s="577"/>
      <c r="F41" s="619"/>
      <c r="G41" s="584"/>
    </row>
    <row r="42" spans="5:7" ht="24" customHeight="1">
      <c r="E42" s="454" t="str">
        <f>B29</f>
        <v>ALPS-SGB 2.0</v>
      </c>
      <c r="F42" s="619"/>
      <c r="G42" s="584"/>
    </row>
    <row r="43" ht="15.75">
      <c r="F43" s="248"/>
    </row>
  </sheetData>
  <sheetProtection selectLockedCells="1" selectUnlockedCells="1"/>
  <printOptions/>
  <pageMargins left="0.3541666666666667" right="0.3541666666666667" top="0.7875" bottom="0.7875" header="0.5118055555555555" footer="0.511805555555555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9.00390625" style="443" customWidth="1"/>
    <col min="2" max="7" width="10.625" style="443" customWidth="1"/>
    <col min="8" max="8" width="25.625" style="443" customWidth="1"/>
    <col min="9" max="9" width="3.125" style="443" customWidth="1"/>
    <col min="10" max="10" width="25.625" style="443" customWidth="1"/>
    <col min="11" max="14" width="10.625" style="444" customWidth="1"/>
    <col min="15" max="15" width="20.625" style="443" customWidth="1"/>
    <col min="16" max="16" width="10.625" style="443" customWidth="1"/>
    <col min="17" max="17" width="3.125" style="443" customWidth="1"/>
    <col min="18" max="18" width="9.00390625" style="443" customWidth="1"/>
    <col min="19" max="19" width="20.625" style="443" customWidth="1"/>
    <col min="20" max="16384" width="9.00390625" style="443" customWidth="1"/>
  </cols>
  <sheetData>
    <row r="1" spans="2:8" ht="23.25">
      <c r="B1" s="440" t="s">
        <v>159</v>
      </c>
      <c r="C1" s="597"/>
      <c r="D1" s="597"/>
      <c r="E1" s="442"/>
      <c r="G1" s="444"/>
      <c r="H1" s="598"/>
    </row>
    <row r="2" spans="2:8" ht="24">
      <c r="B2" s="445" t="s">
        <v>1226</v>
      </c>
      <c r="C2" s="597"/>
      <c r="D2" s="597"/>
      <c r="E2" s="442"/>
      <c r="G2" s="444"/>
      <c r="H2" s="598"/>
    </row>
    <row r="3" spans="2:14" ht="15.75" customHeight="1">
      <c r="B3" s="447"/>
      <c r="D3" s="447"/>
      <c r="E3" s="449"/>
      <c r="F3" s="449"/>
      <c r="G3" s="450"/>
      <c r="H3" s="771" t="s">
        <v>699</v>
      </c>
      <c r="I3" s="771"/>
      <c r="J3" s="771"/>
      <c r="K3" s="444" t="s">
        <v>695</v>
      </c>
      <c r="L3" s="444" t="s">
        <v>696</v>
      </c>
      <c r="M3" s="444" t="s">
        <v>696</v>
      </c>
      <c r="N3" s="444" t="s">
        <v>695</v>
      </c>
    </row>
    <row r="4" spans="2:14" ht="15.75" customHeight="1">
      <c r="B4" s="452" t="s">
        <v>163</v>
      </c>
      <c r="C4" s="452" t="s">
        <v>164</v>
      </c>
      <c r="D4" s="453" t="s">
        <v>165</v>
      </c>
      <c r="E4" s="452"/>
      <c r="F4" s="452" t="s">
        <v>166</v>
      </c>
      <c r="G4" s="452"/>
      <c r="H4" s="454" t="s">
        <v>167</v>
      </c>
      <c r="I4" s="455"/>
      <c r="J4" s="454" t="s">
        <v>168</v>
      </c>
      <c r="K4" s="452"/>
      <c r="L4" s="452"/>
      <c r="M4" s="452"/>
      <c r="N4" s="452"/>
    </row>
    <row r="5" spans="2:22" ht="15.75" customHeight="1">
      <c r="B5" s="452" t="s">
        <v>697</v>
      </c>
      <c r="C5" s="456" t="s">
        <v>698</v>
      </c>
      <c r="D5" s="457" t="s">
        <v>163</v>
      </c>
      <c r="E5" s="456"/>
      <c r="F5" s="456" t="s">
        <v>699</v>
      </c>
      <c r="G5" s="456"/>
      <c r="H5" s="458" t="s">
        <v>32</v>
      </c>
      <c r="I5" s="459"/>
      <c r="J5" s="458" t="s">
        <v>32</v>
      </c>
      <c r="K5" s="452"/>
      <c r="L5" s="452"/>
      <c r="M5" s="452"/>
      <c r="N5" s="452"/>
      <c r="Q5" s="446" t="s">
        <v>142</v>
      </c>
      <c r="R5" s="446" t="s">
        <v>171</v>
      </c>
      <c r="S5" s="442" t="s">
        <v>31</v>
      </c>
      <c r="T5" s="442" t="s">
        <v>172</v>
      </c>
      <c r="U5" s="442" t="s">
        <v>173</v>
      </c>
      <c r="V5" s="442" t="s">
        <v>37</v>
      </c>
    </row>
    <row r="6" spans="2:22" ht="24" customHeight="1">
      <c r="B6" s="460">
        <v>1</v>
      </c>
      <c r="C6" s="461" t="s">
        <v>142</v>
      </c>
      <c r="D6" s="462">
        <v>1</v>
      </c>
      <c r="E6" s="463" t="s">
        <v>38</v>
      </c>
      <c r="F6" s="464" t="s">
        <v>174</v>
      </c>
      <c r="G6" s="465" t="s">
        <v>57</v>
      </c>
      <c r="H6" s="466" t="str">
        <f>VLOOKUP(E6,MD!$C$6:$K$54,3,FALSE)</f>
        <v>ALPS-仁濟</v>
      </c>
      <c r="I6" s="466" t="s">
        <v>174</v>
      </c>
      <c r="J6" s="466" t="str">
        <f>VLOOKUP(G6,MD!$C$6:$K$54,3,FALSE)</f>
        <v>ALPS 大埔</v>
      </c>
      <c r="K6" s="452">
        <v>2</v>
      </c>
      <c r="L6" s="452">
        <f>21+21</f>
        <v>42</v>
      </c>
      <c r="M6" s="452">
        <f>13+9</f>
        <v>22</v>
      </c>
      <c r="N6" s="452">
        <v>0</v>
      </c>
      <c r="O6" s="443" t="s">
        <v>1036</v>
      </c>
      <c r="R6" s="455">
        <v>1</v>
      </c>
      <c r="S6" s="470" t="s">
        <v>1168</v>
      </c>
      <c r="T6" s="470">
        <v>3</v>
      </c>
      <c r="U6" s="470">
        <v>0</v>
      </c>
      <c r="V6" s="470">
        <f>T6*3+U6*0</f>
        <v>9</v>
      </c>
    </row>
    <row r="7" spans="2:22" ht="24" customHeight="1">
      <c r="B7" s="467">
        <v>2</v>
      </c>
      <c r="C7" s="461" t="s">
        <v>142</v>
      </c>
      <c r="D7" s="462">
        <v>2</v>
      </c>
      <c r="E7" s="468" t="s">
        <v>47</v>
      </c>
      <c r="F7" s="464" t="s">
        <v>174</v>
      </c>
      <c r="G7" s="469" t="s">
        <v>50</v>
      </c>
      <c r="H7" s="466" t="str">
        <f>VLOOKUP(E7,MD!$C$6:$K$54,3,FALSE)</f>
        <v>RCHC</v>
      </c>
      <c r="I7" s="466" t="s">
        <v>174</v>
      </c>
      <c r="J7" s="466" t="str">
        <f>VLOOKUP(G7,MD!$C$6:$K$54,3,FALSE)</f>
        <v>ALPS-SGB 2.0</v>
      </c>
      <c r="K7" s="452">
        <v>0</v>
      </c>
      <c r="L7" s="452">
        <f>16+14</f>
        <v>30</v>
      </c>
      <c r="M7" s="452">
        <f>21+21</f>
        <v>42</v>
      </c>
      <c r="N7" s="452">
        <v>2</v>
      </c>
      <c r="O7" s="443" t="s">
        <v>1037</v>
      </c>
      <c r="R7" s="455">
        <v>2</v>
      </c>
      <c r="S7" s="470" t="s">
        <v>367</v>
      </c>
      <c r="T7" s="470">
        <v>2</v>
      </c>
      <c r="U7" s="470">
        <v>1</v>
      </c>
      <c r="V7" s="470">
        <f>T7*3+U7*0</f>
        <v>6</v>
      </c>
    </row>
    <row r="8" spans="2:22" ht="24" customHeight="1">
      <c r="B8" s="460">
        <v>3</v>
      </c>
      <c r="C8" s="461" t="s">
        <v>142</v>
      </c>
      <c r="D8" s="462">
        <v>3</v>
      </c>
      <c r="E8" s="468" t="s">
        <v>38</v>
      </c>
      <c r="F8" s="464" t="s">
        <v>174</v>
      </c>
      <c r="G8" s="469" t="s">
        <v>50</v>
      </c>
      <c r="H8" s="466" t="str">
        <f>VLOOKUP(E8,MD!$C$6:$K$54,3,FALSE)</f>
        <v>ALPS-仁濟</v>
      </c>
      <c r="I8" s="466" t="s">
        <v>174</v>
      </c>
      <c r="J8" s="466" t="str">
        <f>VLOOKUP(G8,MD!$C$6:$K$54,3,FALSE)</f>
        <v>ALPS-SGB 2.0</v>
      </c>
      <c r="K8" s="452">
        <v>2</v>
      </c>
      <c r="L8" s="452">
        <f>27+21</f>
        <v>48</v>
      </c>
      <c r="M8" s="452">
        <f>25+16</f>
        <v>41</v>
      </c>
      <c r="N8" s="452">
        <v>0</v>
      </c>
      <c r="O8" s="443" t="s">
        <v>1056</v>
      </c>
      <c r="R8" s="455">
        <v>3</v>
      </c>
      <c r="S8" s="470" t="s">
        <v>376</v>
      </c>
      <c r="T8" s="470">
        <v>1</v>
      </c>
      <c r="U8" s="470">
        <v>1</v>
      </c>
      <c r="V8" s="470">
        <f>T8*3+U8*0</f>
        <v>3</v>
      </c>
    </row>
    <row r="9" spans="2:22" ht="24" customHeight="1">
      <c r="B9" s="467">
        <v>4</v>
      </c>
      <c r="C9" s="461" t="s">
        <v>142</v>
      </c>
      <c r="D9" s="462">
        <v>4</v>
      </c>
      <c r="E9" s="468" t="s">
        <v>47</v>
      </c>
      <c r="F9" s="464" t="s">
        <v>174</v>
      </c>
      <c r="G9" s="469" t="s">
        <v>57</v>
      </c>
      <c r="H9" s="466" t="str">
        <f>VLOOKUP(E9,MD!$C$6:$K$54,3,FALSE)</f>
        <v>RCHC</v>
      </c>
      <c r="I9" s="466" t="s">
        <v>174</v>
      </c>
      <c r="J9" s="466" t="str">
        <f>VLOOKUP(G9,MD!$C$6:$K$54,3,FALSE)</f>
        <v>ALPS 大埔</v>
      </c>
      <c r="K9" s="452">
        <v>2</v>
      </c>
      <c r="L9" s="452">
        <f>17+21+15</f>
        <v>53</v>
      </c>
      <c r="M9" s="452">
        <f>21+7+8</f>
        <v>36</v>
      </c>
      <c r="N9" s="452">
        <v>1</v>
      </c>
      <c r="O9" s="443" t="s">
        <v>1057</v>
      </c>
      <c r="R9" s="455">
        <v>4</v>
      </c>
      <c r="S9" s="470" t="s">
        <v>1169</v>
      </c>
      <c r="T9" s="470">
        <v>0</v>
      </c>
      <c r="U9" s="470">
        <v>3</v>
      </c>
      <c r="V9" s="470">
        <f>T9*3+U9*0</f>
        <v>0</v>
      </c>
    </row>
    <row r="10" spans="2:15" ht="24" customHeight="1">
      <c r="B10" s="460">
        <v>5</v>
      </c>
      <c r="C10" s="461" t="s">
        <v>142</v>
      </c>
      <c r="D10" s="462">
        <v>5</v>
      </c>
      <c r="E10" s="468" t="s">
        <v>50</v>
      </c>
      <c r="F10" s="464" t="s">
        <v>174</v>
      </c>
      <c r="G10" s="469" t="s">
        <v>57</v>
      </c>
      <c r="H10" s="466" t="str">
        <f>VLOOKUP(E10,MD!$C$6:$K$54,3,FALSE)</f>
        <v>ALPS-SGB 2.0</v>
      </c>
      <c r="I10" s="466" t="s">
        <v>174</v>
      </c>
      <c r="J10" s="466" t="str">
        <f>VLOOKUP(G10,MD!$C$6:$K$54,3,FALSE)</f>
        <v>ALPS 大埔</v>
      </c>
      <c r="K10" s="452">
        <v>2</v>
      </c>
      <c r="L10" s="452">
        <f>21+21</f>
        <v>42</v>
      </c>
      <c r="M10" s="452">
        <f>9+8</f>
        <v>17</v>
      </c>
      <c r="N10" s="452">
        <v>0</v>
      </c>
      <c r="O10" s="443" t="s">
        <v>1058</v>
      </c>
    </row>
    <row r="11" spans="2:18" ht="24" customHeight="1">
      <c r="B11" s="467">
        <v>6</v>
      </c>
      <c r="C11" s="471" t="s">
        <v>142</v>
      </c>
      <c r="D11" s="472">
        <v>6</v>
      </c>
      <c r="E11" s="473" t="s">
        <v>38</v>
      </c>
      <c r="F11" s="474" t="s">
        <v>174</v>
      </c>
      <c r="G11" s="475" t="s">
        <v>47</v>
      </c>
      <c r="H11" s="466" t="str">
        <f>VLOOKUP(E11,MD!$C$6:$K$54,3,FALSE)</f>
        <v>ALPS-仁濟</v>
      </c>
      <c r="I11" s="466" t="s">
        <v>174</v>
      </c>
      <c r="J11" s="466" t="str">
        <f>VLOOKUP(G11,MD!$C$6:$K$54,3,FALSE)</f>
        <v>RCHC</v>
      </c>
      <c r="K11" s="452">
        <v>2</v>
      </c>
      <c r="L11" s="452">
        <f>21+21</f>
        <v>42</v>
      </c>
      <c r="M11" s="452">
        <f>19+14</f>
        <v>33</v>
      </c>
      <c r="N11" s="452">
        <v>0</v>
      </c>
      <c r="O11" s="476" t="s">
        <v>1059</v>
      </c>
      <c r="P11" s="476"/>
      <c r="Q11" s="476"/>
      <c r="R11" s="476"/>
    </row>
    <row r="12" spans="2:22" ht="24" customHeight="1">
      <c r="B12" s="460">
        <v>7</v>
      </c>
      <c r="C12" s="461" t="s">
        <v>143</v>
      </c>
      <c r="D12" s="477">
        <v>1</v>
      </c>
      <c r="E12" s="478" t="s">
        <v>41</v>
      </c>
      <c r="F12" s="479" t="s">
        <v>174</v>
      </c>
      <c r="G12" s="480" t="s">
        <v>54</v>
      </c>
      <c r="H12" s="466" t="str">
        <f>VLOOKUP(E12,MD!$C$6:$K$54,3,FALSE)</f>
        <v>ALPS-DDWW</v>
      </c>
      <c r="I12" s="466" t="s">
        <v>174</v>
      </c>
      <c r="J12" s="466" t="str">
        <f>VLOOKUP(G12,MD!$C$6:$K$54,3,FALSE)</f>
        <v>ALPS - BBSS</v>
      </c>
      <c r="K12" s="452">
        <v>2</v>
      </c>
      <c r="L12" s="452">
        <f>21+21</f>
        <v>42</v>
      </c>
      <c r="M12" s="452">
        <f>14+14</f>
        <v>28</v>
      </c>
      <c r="N12" s="452">
        <v>0</v>
      </c>
      <c r="O12" s="476" t="s">
        <v>1039</v>
      </c>
      <c r="P12" s="476"/>
      <c r="Q12" s="483" t="s">
        <v>143</v>
      </c>
      <c r="R12" s="446" t="s">
        <v>171</v>
      </c>
      <c r="S12" s="442"/>
      <c r="T12" s="442" t="s">
        <v>172</v>
      </c>
      <c r="U12" s="442" t="s">
        <v>173</v>
      </c>
      <c r="V12" s="442" t="s">
        <v>37</v>
      </c>
    </row>
    <row r="13" spans="2:22" ht="24" customHeight="1">
      <c r="B13" s="467">
        <v>8</v>
      </c>
      <c r="C13" s="481" t="s">
        <v>143</v>
      </c>
      <c r="D13" s="482">
        <v>2</v>
      </c>
      <c r="E13" s="468" t="s">
        <v>44</v>
      </c>
      <c r="F13" s="464" t="s">
        <v>174</v>
      </c>
      <c r="G13" s="469" t="s">
        <v>53</v>
      </c>
      <c r="H13" s="466" t="str">
        <f>VLOOKUP(E13,MD!$C$6:$K$54,3,FALSE)</f>
        <v>ALPS-STORM</v>
      </c>
      <c r="I13" s="466" t="s">
        <v>174</v>
      </c>
      <c r="J13" s="466" t="str">
        <f>VLOOKUP(G13,MD!$C$6:$K$54,3,FALSE)</f>
        <v>小矮人</v>
      </c>
      <c r="K13" s="452">
        <v>2</v>
      </c>
      <c r="L13" s="452">
        <f>14+21+15</f>
        <v>50</v>
      </c>
      <c r="M13" s="452">
        <f>21+18+6</f>
        <v>45</v>
      </c>
      <c r="N13" s="452">
        <v>1</v>
      </c>
      <c r="O13" s="476" t="s">
        <v>1040</v>
      </c>
      <c r="P13" s="476"/>
      <c r="Q13" s="476"/>
      <c r="R13" s="455">
        <v>1</v>
      </c>
      <c r="S13" s="470" t="s">
        <v>370</v>
      </c>
      <c r="T13" s="470">
        <v>3</v>
      </c>
      <c r="U13" s="470">
        <v>0</v>
      </c>
      <c r="V13" s="470">
        <f>T13*3+U13*0</f>
        <v>9</v>
      </c>
    </row>
    <row r="14" spans="2:22" ht="24" customHeight="1">
      <c r="B14" s="460">
        <v>9</v>
      </c>
      <c r="C14" s="481" t="s">
        <v>143</v>
      </c>
      <c r="D14" s="482">
        <v>3</v>
      </c>
      <c r="E14" s="468" t="s">
        <v>41</v>
      </c>
      <c r="F14" s="464" t="s">
        <v>174</v>
      </c>
      <c r="G14" s="469" t="s">
        <v>53</v>
      </c>
      <c r="H14" s="466" t="str">
        <f>VLOOKUP(E14,MD!$C$6:$K$54,3,FALSE)</f>
        <v>ALPS-DDWW</v>
      </c>
      <c r="I14" s="466" t="s">
        <v>174</v>
      </c>
      <c r="J14" s="466" t="str">
        <f>VLOOKUP(G14,MD!$C$6:$K$54,3,FALSE)</f>
        <v>小矮人</v>
      </c>
      <c r="K14" s="452">
        <v>2</v>
      </c>
      <c r="L14" s="452">
        <f>21+21+15</f>
        <v>57</v>
      </c>
      <c r="M14" s="452">
        <f>15+23+8</f>
        <v>46</v>
      </c>
      <c r="N14" s="452">
        <v>1</v>
      </c>
      <c r="O14" s="476" t="s">
        <v>1060</v>
      </c>
      <c r="P14" s="476"/>
      <c r="Q14" s="476"/>
      <c r="R14" s="455">
        <v>2</v>
      </c>
      <c r="S14" s="470" t="s">
        <v>388</v>
      </c>
      <c r="T14" s="470">
        <v>2</v>
      </c>
      <c r="U14" s="470">
        <v>1</v>
      </c>
      <c r="V14" s="470">
        <f>T14*3+U14*0</f>
        <v>6</v>
      </c>
    </row>
    <row r="15" spans="2:22" ht="24" customHeight="1">
      <c r="B15" s="467">
        <v>10</v>
      </c>
      <c r="C15" s="481" t="s">
        <v>143</v>
      </c>
      <c r="D15" s="482">
        <v>4</v>
      </c>
      <c r="E15" s="468" t="s">
        <v>44</v>
      </c>
      <c r="F15" s="464" t="s">
        <v>174</v>
      </c>
      <c r="G15" s="469" t="s">
        <v>54</v>
      </c>
      <c r="H15" s="466" t="str">
        <f>VLOOKUP(E15,MD!$C$6:$K$54,3,FALSE)</f>
        <v>ALPS-STORM</v>
      </c>
      <c r="I15" s="466" t="s">
        <v>174</v>
      </c>
      <c r="J15" s="466" t="str">
        <f>VLOOKUP(G15,MD!$C$6:$K$54,3,FALSE)</f>
        <v>ALPS - BBSS</v>
      </c>
      <c r="K15" s="452">
        <v>2</v>
      </c>
      <c r="L15" s="452">
        <f>21+21</f>
        <v>42</v>
      </c>
      <c r="M15" s="452">
        <f>16+8</f>
        <v>24</v>
      </c>
      <c r="N15" s="452">
        <v>0</v>
      </c>
      <c r="O15" s="476" t="s">
        <v>1061</v>
      </c>
      <c r="P15" s="476"/>
      <c r="Q15" s="476"/>
      <c r="R15" s="455">
        <v>3</v>
      </c>
      <c r="S15" s="470" t="s">
        <v>1170</v>
      </c>
      <c r="T15" s="470">
        <v>1</v>
      </c>
      <c r="U15" s="470">
        <v>2</v>
      </c>
      <c r="V15" s="470">
        <f>T15*3+U15*0</f>
        <v>3</v>
      </c>
    </row>
    <row r="16" spans="2:22" ht="24" customHeight="1">
      <c r="B16" s="460">
        <v>11</v>
      </c>
      <c r="C16" s="481" t="s">
        <v>143</v>
      </c>
      <c r="D16" s="482">
        <v>5</v>
      </c>
      <c r="E16" s="468" t="s">
        <v>53</v>
      </c>
      <c r="F16" s="464" t="s">
        <v>174</v>
      </c>
      <c r="G16" s="469" t="s">
        <v>54</v>
      </c>
      <c r="H16" s="466" t="str">
        <f>VLOOKUP(E16,MD!$C$6:$K$54,3,FALSE)</f>
        <v>小矮人</v>
      </c>
      <c r="I16" s="466" t="s">
        <v>174</v>
      </c>
      <c r="J16" s="466" t="str">
        <f>VLOOKUP(G16,MD!$C$6:$K$54,3,FALSE)</f>
        <v>ALPS - BBSS</v>
      </c>
      <c r="K16" s="452">
        <v>2</v>
      </c>
      <c r="L16" s="452">
        <f>21+21</f>
        <v>42</v>
      </c>
      <c r="M16" s="452">
        <f>10+18</f>
        <v>28</v>
      </c>
      <c r="N16" s="452">
        <v>0</v>
      </c>
      <c r="O16" s="476" t="s">
        <v>1062</v>
      </c>
      <c r="P16" s="476"/>
      <c r="Q16" s="476"/>
      <c r="R16" s="455">
        <v>4</v>
      </c>
      <c r="S16" s="470" t="s">
        <v>374</v>
      </c>
      <c r="T16" s="470">
        <v>0</v>
      </c>
      <c r="U16" s="470">
        <v>3</v>
      </c>
      <c r="V16" s="470">
        <f>T16*3+U16*0</f>
        <v>0</v>
      </c>
    </row>
    <row r="17" spans="2:16" ht="24" customHeight="1">
      <c r="B17" s="467">
        <v>12</v>
      </c>
      <c r="C17" s="471" t="s">
        <v>143</v>
      </c>
      <c r="D17" s="472">
        <v>6</v>
      </c>
      <c r="E17" s="473" t="s">
        <v>41</v>
      </c>
      <c r="F17" s="474" t="s">
        <v>174</v>
      </c>
      <c r="G17" s="475" t="s">
        <v>44</v>
      </c>
      <c r="H17" s="484" t="str">
        <f>VLOOKUP(E17,MD!$C$6:$K$54,3,FALSE)</f>
        <v>ALPS-DDWW</v>
      </c>
      <c r="I17" s="484" t="s">
        <v>174</v>
      </c>
      <c r="J17" s="484" t="str">
        <f>VLOOKUP(G17,MD!$C$6:$K$54,3,FALSE)</f>
        <v>ALPS-STORM</v>
      </c>
      <c r="K17" s="485">
        <v>2</v>
      </c>
      <c r="L17" s="452">
        <f>21+21</f>
        <v>42</v>
      </c>
      <c r="M17" s="485">
        <f>17+13</f>
        <v>30</v>
      </c>
      <c r="N17" s="485">
        <v>0</v>
      </c>
      <c r="O17" s="476" t="s">
        <v>1063</v>
      </c>
      <c r="P17" s="476"/>
    </row>
    <row r="18" spans="2:18" ht="15.75" hidden="1">
      <c r="B18" s="460">
        <v>13</v>
      </c>
      <c r="C18" s="497" t="s">
        <v>175</v>
      </c>
      <c r="D18" s="498">
        <v>1</v>
      </c>
      <c r="E18" s="478" t="s">
        <v>176</v>
      </c>
      <c r="F18" s="479" t="s">
        <v>174</v>
      </c>
      <c r="G18" s="480" t="s">
        <v>177</v>
      </c>
      <c r="H18" s="487" t="e">
        <f>VLOOKUP(E18,MD!$C$6:$K$54,3,FALSE)</f>
        <v>#N/A</v>
      </c>
      <c r="I18" s="487" t="s">
        <v>174</v>
      </c>
      <c r="J18" s="487" t="e">
        <f>VLOOKUP(G18,MD!$C$6:$K$54,3,FALSE)</f>
        <v>#N/A</v>
      </c>
      <c r="K18" s="452"/>
      <c r="L18" s="452"/>
      <c r="M18" s="452"/>
      <c r="N18" s="452"/>
      <c r="O18" s="476"/>
      <c r="P18" s="476"/>
      <c r="Q18" s="476"/>
      <c r="R18" s="476"/>
    </row>
    <row r="19" spans="2:18" ht="15.75" hidden="1">
      <c r="B19" s="467"/>
      <c r="C19" s="499" t="s">
        <v>175</v>
      </c>
      <c r="D19" s="498">
        <v>2</v>
      </c>
      <c r="E19" s="468" t="s">
        <v>178</v>
      </c>
      <c r="F19" s="464" t="s">
        <v>174</v>
      </c>
      <c r="G19" s="469" t="s">
        <v>179</v>
      </c>
      <c r="H19" s="466" t="e">
        <f>VLOOKUP(E19,MD!$C$6:$K$54,3,FALSE)</f>
        <v>#N/A</v>
      </c>
      <c r="I19" s="466" t="s">
        <v>174</v>
      </c>
      <c r="J19" s="466" t="e">
        <f>VLOOKUP(G19,MD!$C$6:$K$54,3,FALSE)</f>
        <v>#N/A</v>
      </c>
      <c r="K19" s="452"/>
      <c r="L19" s="452"/>
      <c r="M19" s="452"/>
      <c r="N19" s="452"/>
      <c r="O19" s="476"/>
      <c r="P19" s="476"/>
      <c r="Q19" s="476"/>
      <c r="R19" s="476"/>
    </row>
    <row r="20" spans="2:18" ht="15.75" hidden="1">
      <c r="B20" s="460">
        <v>15</v>
      </c>
      <c r="C20" s="499" t="s">
        <v>175</v>
      </c>
      <c r="D20" s="498">
        <v>3</v>
      </c>
      <c r="E20" s="468" t="s">
        <v>176</v>
      </c>
      <c r="F20" s="464" t="s">
        <v>174</v>
      </c>
      <c r="G20" s="469" t="s">
        <v>179</v>
      </c>
      <c r="H20" s="466" t="e">
        <f>VLOOKUP(E20,MD!$C$6:$K$54,3,FALSE)</f>
        <v>#N/A</v>
      </c>
      <c r="I20" s="466" t="s">
        <v>174</v>
      </c>
      <c r="J20" s="466" t="e">
        <f>VLOOKUP(G20,MD!$C$6:$K$54,3,FALSE)</f>
        <v>#N/A</v>
      </c>
      <c r="K20" s="452"/>
      <c r="L20" s="452"/>
      <c r="M20" s="452"/>
      <c r="N20" s="452"/>
      <c r="O20" s="476"/>
      <c r="P20" s="476"/>
      <c r="Q20" s="476"/>
      <c r="R20" s="476"/>
    </row>
    <row r="21" spans="2:18" ht="15.75" hidden="1">
      <c r="B21" s="467">
        <v>16</v>
      </c>
      <c r="C21" s="499" t="s">
        <v>175</v>
      </c>
      <c r="D21" s="498">
        <v>4</v>
      </c>
      <c r="E21" s="468" t="s">
        <v>178</v>
      </c>
      <c r="F21" s="464" t="s">
        <v>174</v>
      </c>
      <c r="G21" s="469" t="s">
        <v>177</v>
      </c>
      <c r="H21" s="466" t="e">
        <f>VLOOKUP(E21,MD!$C$6:$K$54,3,FALSE)</f>
        <v>#N/A</v>
      </c>
      <c r="I21" s="466" t="s">
        <v>174</v>
      </c>
      <c r="J21" s="466" t="e">
        <f>VLOOKUP(G21,MD!$C$6:$K$54,3,FALSE)</f>
        <v>#N/A</v>
      </c>
      <c r="K21" s="452"/>
      <c r="L21" s="452"/>
      <c r="M21" s="452"/>
      <c r="N21" s="452"/>
      <c r="O21" s="476"/>
      <c r="P21" s="476"/>
      <c r="Q21" s="476"/>
      <c r="R21" s="476"/>
    </row>
    <row r="22" spans="2:18" ht="15.75" hidden="1">
      <c r="B22" s="460"/>
      <c r="C22" s="499" t="s">
        <v>175</v>
      </c>
      <c r="D22" s="498">
        <v>5</v>
      </c>
      <c r="E22" s="468" t="s">
        <v>179</v>
      </c>
      <c r="F22" s="464" t="s">
        <v>174</v>
      </c>
      <c r="G22" s="469" t="s">
        <v>177</v>
      </c>
      <c r="H22" s="466" t="e">
        <f>VLOOKUP(E22,MD!$C$6:$K$54,3,FALSE)</f>
        <v>#N/A</v>
      </c>
      <c r="I22" s="466" t="s">
        <v>174</v>
      </c>
      <c r="J22" s="466" t="e">
        <f>VLOOKUP(G22,MD!$C$6:$K$54,3,FALSE)</f>
        <v>#N/A</v>
      </c>
      <c r="K22" s="452"/>
      <c r="L22" s="452"/>
      <c r="M22" s="452"/>
      <c r="N22" s="452"/>
      <c r="O22" s="476"/>
      <c r="P22" s="476"/>
      <c r="Q22" s="476"/>
      <c r="R22" s="476"/>
    </row>
    <row r="23" spans="2:18" ht="15.75" hidden="1">
      <c r="B23" s="467">
        <v>18</v>
      </c>
      <c r="C23" s="500" t="s">
        <v>175</v>
      </c>
      <c r="D23" s="501">
        <v>6</v>
      </c>
      <c r="E23" s="473" t="s">
        <v>176</v>
      </c>
      <c r="F23" s="474" t="s">
        <v>174</v>
      </c>
      <c r="G23" s="475" t="s">
        <v>178</v>
      </c>
      <c r="H23" s="466" t="e">
        <f>VLOOKUP(E23,MD!$C$6:$K$54,3,FALSE)</f>
        <v>#N/A</v>
      </c>
      <c r="I23" s="466" t="s">
        <v>174</v>
      </c>
      <c r="J23" s="466" t="e">
        <f>VLOOKUP(G23,MD!$C$6:$K$54,3,FALSE)</f>
        <v>#N/A</v>
      </c>
      <c r="K23" s="452"/>
      <c r="L23" s="452"/>
      <c r="M23" s="452"/>
      <c r="N23" s="452"/>
      <c r="O23" s="476"/>
      <c r="P23" s="476"/>
      <c r="Q23" s="476"/>
      <c r="R23" s="476"/>
    </row>
    <row r="24" spans="2:18" ht="15.75" hidden="1">
      <c r="B24" s="460">
        <v>19</v>
      </c>
      <c r="C24" s="502" t="s">
        <v>180</v>
      </c>
      <c r="D24" s="498"/>
      <c r="E24" s="478" t="s">
        <v>181</v>
      </c>
      <c r="F24" s="464" t="s">
        <v>174</v>
      </c>
      <c r="G24" s="480" t="s">
        <v>182</v>
      </c>
      <c r="H24" s="466" t="e">
        <f>VLOOKUP(E24,MD!$C$6:$K$54,3,FALSE)</f>
        <v>#N/A</v>
      </c>
      <c r="I24" s="466" t="s">
        <v>174</v>
      </c>
      <c r="J24" s="466" t="e">
        <f>VLOOKUP(G24,MD!$C$6:$K$54,3,FALSE)</f>
        <v>#N/A</v>
      </c>
      <c r="K24" s="452"/>
      <c r="L24" s="452"/>
      <c r="M24" s="452"/>
      <c r="N24" s="452"/>
      <c r="O24" s="476"/>
      <c r="P24" s="476"/>
      <c r="Q24" s="476"/>
      <c r="R24" s="476"/>
    </row>
    <row r="25" spans="2:18" ht="15.75" hidden="1">
      <c r="B25" s="467">
        <v>20</v>
      </c>
      <c r="C25" s="502" t="s">
        <v>180</v>
      </c>
      <c r="D25" s="498">
        <v>2</v>
      </c>
      <c r="E25" s="468" t="s">
        <v>183</v>
      </c>
      <c r="F25" s="464" t="s">
        <v>174</v>
      </c>
      <c r="G25" s="469" t="s">
        <v>184</v>
      </c>
      <c r="H25" s="466" t="e">
        <f>VLOOKUP(E25,MD!$C$6:$K$54,3,FALSE)</f>
        <v>#N/A</v>
      </c>
      <c r="I25" s="466" t="s">
        <v>174</v>
      </c>
      <c r="J25" s="466" t="e">
        <f>VLOOKUP(G25,MD!$C$6:$K$54,3,FALSE)</f>
        <v>#N/A</v>
      </c>
      <c r="K25" s="452"/>
      <c r="L25" s="452"/>
      <c r="M25" s="452"/>
      <c r="N25" s="452"/>
      <c r="O25" s="476"/>
      <c r="P25" s="476"/>
      <c r="Q25" s="476"/>
      <c r="R25" s="476"/>
    </row>
    <row r="26" spans="2:18" ht="15.75" hidden="1">
      <c r="B26" s="460">
        <v>21</v>
      </c>
      <c r="C26" s="502" t="s">
        <v>180</v>
      </c>
      <c r="D26" s="498">
        <v>3</v>
      </c>
      <c r="E26" s="468" t="s">
        <v>181</v>
      </c>
      <c r="F26" s="464" t="s">
        <v>174</v>
      </c>
      <c r="G26" s="469" t="s">
        <v>184</v>
      </c>
      <c r="H26" s="466" t="e">
        <f>VLOOKUP(E26,MD!$C$6:$K$54,3,FALSE)</f>
        <v>#N/A</v>
      </c>
      <c r="I26" s="466" t="s">
        <v>174</v>
      </c>
      <c r="J26" s="466" t="e">
        <f>VLOOKUP(G26,MD!$C$6:$K$54,3,FALSE)</f>
        <v>#N/A</v>
      </c>
      <c r="K26" s="452"/>
      <c r="L26" s="452"/>
      <c r="M26" s="452"/>
      <c r="N26" s="452"/>
      <c r="O26" s="476"/>
      <c r="P26" s="476"/>
      <c r="Q26" s="476"/>
      <c r="R26" s="476"/>
    </row>
    <row r="27" spans="2:18" ht="15.75" hidden="1">
      <c r="B27" s="467">
        <v>22</v>
      </c>
      <c r="C27" s="502" t="s">
        <v>180</v>
      </c>
      <c r="D27" s="498">
        <v>4</v>
      </c>
      <c r="E27" s="468" t="s">
        <v>183</v>
      </c>
      <c r="F27" s="464" t="s">
        <v>174</v>
      </c>
      <c r="G27" s="469" t="s">
        <v>182</v>
      </c>
      <c r="H27" s="466" t="e">
        <f>VLOOKUP(E27,MD!$C$6:$K$54,3,FALSE)</f>
        <v>#N/A</v>
      </c>
      <c r="I27" s="466" t="s">
        <v>174</v>
      </c>
      <c r="J27" s="466" t="e">
        <f>VLOOKUP(G27,MD!$C$6:$K$54,3,FALSE)</f>
        <v>#N/A</v>
      </c>
      <c r="K27" s="452"/>
      <c r="L27" s="452"/>
      <c r="M27" s="452"/>
      <c r="N27" s="452"/>
      <c r="O27" s="476"/>
      <c r="P27" s="476"/>
      <c r="Q27" s="476"/>
      <c r="R27" s="476"/>
    </row>
    <row r="28" spans="2:18" ht="15.75" hidden="1">
      <c r="B28" s="460">
        <v>23</v>
      </c>
      <c r="C28" s="502" t="s">
        <v>180</v>
      </c>
      <c r="D28" s="498"/>
      <c r="E28" s="468" t="s">
        <v>184</v>
      </c>
      <c r="F28" s="464" t="s">
        <v>174</v>
      </c>
      <c r="G28" s="469" t="s">
        <v>182</v>
      </c>
      <c r="H28" s="466" t="e">
        <f>VLOOKUP(E28,MD!$C$6:$K$54,3,FALSE)</f>
        <v>#N/A</v>
      </c>
      <c r="I28" s="466" t="s">
        <v>174</v>
      </c>
      <c r="J28" s="466" t="e">
        <f>VLOOKUP(G28,MD!$C$6:$K$54,3,FALSE)</f>
        <v>#N/A</v>
      </c>
      <c r="K28" s="452"/>
      <c r="L28" s="452"/>
      <c r="M28" s="452"/>
      <c r="N28" s="452"/>
      <c r="O28" s="476"/>
      <c r="P28" s="476"/>
      <c r="Q28" s="476"/>
      <c r="R28" s="476"/>
    </row>
    <row r="29" spans="2:18" ht="15.75" hidden="1">
      <c r="B29" s="467">
        <v>24</v>
      </c>
      <c r="C29" s="502" t="s">
        <v>180</v>
      </c>
      <c r="D29" s="501">
        <v>6</v>
      </c>
      <c r="E29" s="473" t="s">
        <v>181</v>
      </c>
      <c r="F29" s="474" t="s">
        <v>174</v>
      </c>
      <c r="G29" s="475" t="s">
        <v>183</v>
      </c>
      <c r="H29" s="466" t="e">
        <f>VLOOKUP(E29,MD!$C$6:$K$54,3,FALSE)</f>
        <v>#N/A</v>
      </c>
      <c r="I29" s="466" t="s">
        <v>174</v>
      </c>
      <c r="J29" s="466" t="e">
        <f>VLOOKUP(G29,MD!$C$6:$K$54,3,FALSE)</f>
        <v>#N/A</v>
      </c>
      <c r="K29" s="452"/>
      <c r="L29" s="452"/>
      <c r="M29" s="452"/>
      <c r="N29" s="452"/>
      <c r="O29" s="476"/>
      <c r="P29" s="476"/>
      <c r="Q29" s="476"/>
      <c r="R29" s="476"/>
    </row>
    <row r="30" spans="2:18" ht="15.75" hidden="1">
      <c r="B30" s="460">
        <v>25</v>
      </c>
      <c r="C30" s="503" t="s">
        <v>185</v>
      </c>
      <c r="D30" s="498">
        <v>1</v>
      </c>
      <c r="E30" s="489" t="s">
        <v>62</v>
      </c>
      <c r="F30" s="464" t="s">
        <v>174</v>
      </c>
      <c r="G30" s="490" t="s">
        <v>186</v>
      </c>
      <c r="H30" s="466" t="str">
        <f>VLOOKUP(E30,MD!$C$6:$K$54,3,FALSE)</f>
        <v>Infinity - Ivan &amp; Pak</v>
      </c>
      <c r="I30" s="466" t="s">
        <v>174</v>
      </c>
      <c r="J30" s="466" t="e">
        <f>VLOOKUP(G30,MD!$C$6:$K$54,3,FALSE)</f>
        <v>#N/A</v>
      </c>
      <c r="K30" s="452"/>
      <c r="L30" s="452"/>
      <c r="M30" s="452"/>
      <c r="N30" s="452"/>
      <c r="O30" s="476"/>
      <c r="P30" s="476"/>
      <c r="Q30" s="476"/>
      <c r="R30" s="476"/>
    </row>
    <row r="31" spans="2:18" ht="15.75" hidden="1">
      <c r="B31" s="467">
        <v>26</v>
      </c>
      <c r="C31" s="499" t="s">
        <v>185</v>
      </c>
      <c r="D31" s="498"/>
      <c r="E31" s="489" t="s">
        <v>69</v>
      </c>
      <c r="F31" s="464" t="s">
        <v>174</v>
      </c>
      <c r="G31" s="490" t="s">
        <v>80</v>
      </c>
      <c r="H31" s="466" t="str">
        <f>VLOOKUP(E31,MD!$C$6:$K$54,3,FALSE)</f>
        <v>喺唔喺度</v>
      </c>
      <c r="I31" s="466" t="s">
        <v>174</v>
      </c>
      <c r="J31" s="466" t="str">
        <f>VLOOKUP(G31,MD!$C$6:$K$54,3,FALSE)</f>
        <v>撈碧鵰</v>
      </c>
      <c r="K31" s="452"/>
      <c r="L31" s="452"/>
      <c r="M31" s="452"/>
      <c r="N31" s="452"/>
      <c r="O31" s="476"/>
      <c r="P31" s="476"/>
      <c r="Q31" s="476"/>
      <c r="R31" s="476"/>
    </row>
    <row r="32" spans="2:18" ht="15.75" hidden="1">
      <c r="B32" s="460">
        <v>27</v>
      </c>
      <c r="C32" s="499" t="s">
        <v>185</v>
      </c>
      <c r="D32" s="498">
        <v>3</v>
      </c>
      <c r="E32" s="489" t="s">
        <v>62</v>
      </c>
      <c r="F32" s="464" t="s">
        <v>174</v>
      </c>
      <c r="G32" s="490" t="s">
        <v>80</v>
      </c>
      <c r="H32" s="466" t="str">
        <f>VLOOKUP(E32,MD!$C$6:$K$54,3,FALSE)</f>
        <v>Infinity - Ivan &amp; Pak</v>
      </c>
      <c r="I32" s="466" t="s">
        <v>174</v>
      </c>
      <c r="J32" s="466" t="str">
        <f>VLOOKUP(G32,MD!$C$6:$K$54,3,FALSE)</f>
        <v>撈碧鵰</v>
      </c>
      <c r="K32" s="452"/>
      <c r="L32" s="452"/>
      <c r="M32" s="452"/>
      <c r="N32" s="452"/>
      <c r="O32" s="476"/>
      <c r="P32" s="476"/>
      <c r="Q32" s="476"/>
      <c r="R32" s="476"/>
    </row>
    <row r="33" spans="2:18" ht="15.75" hidden="1">
      <c r="B33" s="467"/>
      <c r="C33" s="499" t="s">
        <v>185</v>
      </c>
      <c r="D33" s="498">
        <v>4</v>
      </c>
      <c r="E33" s="489" t="s">
        <v>69</v>
      </c>
      <c r="F33" s="464" t="s">
        <v>174</v>
      </c>
      <c r="G33" s="490" t="s">
        <v>186</v>
      </c>
      <c r="H33" s="466" t="str">
        <f>VLOOKUP(E33,MD!$C$6:$K$54,3,FALSE)</f>
        <v>喺唔喺度</v>
      </c>
      <c r="I33" s="484" t="s">
        <v>174</v>
      </c>
      <c r="J33" s="466" t="e">
        <f>VLOOKUP(G33,MD!$C$6:$K$54,3,FALSE)</f>
        <v>#N/A</v>
      </c>
      <c r="K33" s="452"/>
      <c r="L33" s="452"/>
      <c r="M33" s="452"/>
      <c r="N33" s="452"/>
      <c r="O33" s="476"/>
      <c r="P33" s="476"/>
      <c r="Q33" s="476"/>
      <c r="R33" s="476"/>
    </row>
    <row r="34" spans="2:18" ht="15.75" hidden="1">
      <c r="B34" s="460">
        <v>29</v>
      </c>
      <c r="C34" s="499" t="s">
        <v>185</v>
      </c>
      <c r="D34" s="498">
        <v>5</v>
      </c>
      <c r="E34" s="489" t="s">
        <v>80</v>
      </c>
      <c r="F34" s="464" t="s">
        <v>174</v>
      </c>
      <c r="G34" s="490" t="s">
        <v>186</v>
      </c>
      <c r="H34" s="466" t="str">
        <f>VLOOKUP(E34,MD!$C$6:$K$54,3,FALSE)</f>
        <v>撈碧鵰</v>
      </c>
      <c r="I34" s="487" t="s">
        <v>174</v>
      </c>
      <c r="J34" s="466" t="e">
        <f>VLOOKUP(G34,MD!$C$6:$K$54,3,FALSE)</f>
        <v>#N/A</v>
      </c>
      <c r="K34" s="452"/>
      <c r="L34" s="452"/>
      <c r="M34" s="452"/>
      <c r="N34" s="452"/>
      <c r="O34" s="476"/>
      <c r="P34" s="476"/>
      <c r="Q34" s="476"/>
      <c r="R34" s="476"/>
    </row>
    <row r="35" spans="2:18" ht="15.75" hidden="1">
      <c r="B35" s="467">
        <v>30</v>
      </c>
      <c r="C35" s="499" t="s">
        <v>185</v>
      </c>
      <c r="D35" s="501">
        <v>6</v>
      </c>
      <c r="E35" s="491" t="s">
        <v>62</v>
      </c>
      <c r="F35" s="474" t="s">
        <v>174</v>
      </c>
      <c r="G35" s="492" t="s">
        <v>69</v>
      </c>
      <c r="H35" s="466" t="str">
        <f>VLOOKUP(E35,MD!$C$6:$K$54,3,FALSE)</f>
        <v>Infinity - Ivan &amp; Pak</v>
      </c>
      <c r="I35" s="466" t="s">
        <v>174</v>
      </c>
      <c r="J35" s="466" t="str">
        <f>VLOOKUP(G35,MD!$C$6:$K$54,3,FALSE)</f>
        <v>喺唔喺度</v>
      </c>
      <c r="K35" s="452"/>
      <c r="L35" s="452"/>
      <c r="M35" s="452"/>
      <c r="N35" s="452"/>
      <c r="O35" s="476"/>
      <c r="P35" s="476"/>
      <c r="Q35" s="476"/>
      <c r="R35" s="476"/>
    </row>
    <row r="36" spans="2:18" ht="15.75" hidden="1">
      <c r="B36" s="460"/>
      <c r="C36" s="503" t="s">
        <v>187</v>
      </c>
      <c r="D36" s="498">
        <v>1</v>
      </c>
      <c r="E36" s="493" t="s">
        <v>64</v>
      </c>
      <c r="F36" s="479" t="s">
        <v>174</v>
      </c>
      <c r="G36" s="494" t="s">
        <v>188</v>
      </c>
      <c r="H36" s="466" t="str">
        <f>VLOOKUP(E36,MD!$C$6:$K$54,3,FALSE)</f>
        <v>泰國狼人殺</v>
      </c>
      <c r="I36" s="466" t="s">
        <v>174</v>
      </c>
      <c r="J36" s="466" t="e">
        <f>VLOOKUP(G36,MD!$C$6:$K$54,3,FALSE)</f>
        <v>#N/A</v>
      </c>
      <c r="K36" s="452"/>
      <c r="L36" s="452"/>
      <c r="M36" s="452"/>
      <c r="N36" s="452"/>
      <c r="O36" s="476"/>
      <c r="P36" s="476"/>
      <c r="Q36" s="476"/>
      <c r="R36" s="476"/>
    </row>
    <row r="37" spans="2:18" ht="15.75" hidden="1">
      <c r="B37" s="467">
        <v>32</v>
      </c>
      <c r="C37" s="499" t="s">
        <v>187</v>
      </c>
      <c r="D37" s="498">
        <v>2</v>
      </c>
      <c r="E37" s="489" t="s">
        <v>90</v>
      </c>
      <c r="F37" s="464" t="s">
        <v>174</v>
      </c>
      <c r="G37" s="490" t="s">
        <v>81</v>
      </c>
      <c r="H37" s="466" t="str">
        <f>VLOOKUP(E37,MD!$C$6:$K$54,3,FALSE)</f>
        <v>JC</v>
      </c>
      <c r="I37" s="466" t="s">
        <v>174</v>
      </c>
      <c r="J37" s="466" t="str">
        <f>VLOOKUP(G37,MD!$C$6:$K$54,3,FALSE)</f>
        <v>士魔迪</v>
      </c>
      <c r="K37" s="452"/>
      <c r="L37" s="452"/>
      <c r="M37" s="452"/>
      <c r="N37" s="452"/>
      <c r="O37" s="476"/>
      <c r="P37" s="476"/>
      <c r="Q37" s="476"/>
      <c r="R37" s="476"/>
    </row>
    <row r="38" spans="2:18" ht="15.75" hidden="1">
      <c r="B38" s="460">
        <v>33</v>
      </c>
      <c r="C38" s="499" t="s">
        <v>187</v>
      </c>
      <c r="D38" s="498">
        <v>3</v>
      </c>
      <c r="E38" s="489" t="s">
        <v>64</v>
      </c>
      <c r="F38" s="464" t="s">
        <v>174</v>
      </c>
      <c r="G38" s="490" t="s">
        <v>81</v>
      </c>
      <c r="H38" s="466" t="str">
        <f>VLOOKUP(E38,MD!$C$6:$K$54,3,FALSE)</f>
        <v>泰國狼人殺</v>
      </c>
      <c r="I38" s="466" t="s">
        <v>174</v>
      </c>
      <c r="J38" s="466" t="str">
        <f>VLOOKUP(G38,MD!$C$6:$K$54,3,FALSE)</f>
        <v>士魔迪</v>
      </c>
      <c r="K38" s="452"/>
      <c r="L38" s="452"/>
      <c r="M38" s="452"/>
      <c r="N38" s="452"/>
      <c r="O38" s="476"/>
      <c r="P38" s="476"/>
      <c r="Q38" s="476"/>
      <c r="R38" s="476"/>
    </row>
    <row r="39" spans="2:18" ht="15.75" hidden="1">
      <c r="B39" s="467">
        <v>34</v>
      </c>
      <c r="C39" s="499" t="s">
        <v>187</v>
      </c>
      <c r="D39" s="498"/>
      <c r="E39" s="489" t="s">
        <v>90</v>
      </c>
      <c r="F39" s="464" t="s">
        <v>174</v>
      </c>
      <c r="G39" s="490" t="s">
        <v>188</v>
      </c>
      <c r="H39" s="466" t="str">
        <f>VLOOKUP(E39,MD!$C$6:$K$54,3,FALSE)</f>
        <v>JC</v>
      </c>
      <c r="I39" s="466" t="s">
        <v>174</v>
      </c>
      <c r="J39" s="466" t="e">
        <f>VLOOKUP(G39,MD!$C$6:$K$54,3,FALSE)</f>
        <v>#N/A</v>
      </c>
      <c r="K39" s="452"/>
      <c r="L39" s="452"/>
      <c r="M39" s="452"/>
      <c r="N39" s="452"/>
      <c r="O39" s="476"/>
      <c r="P39" s="476"/>
      <c r="Q39" s="476"/>
      <c r="R39" s="476"/>
    </row>
    <row r="40" spans="2:18" ht="15.75" hidden="1">
      <c r="B40" s="460">
        <v>35</v>
      </c>
      <c r="C40" s="499" t="s">
        <v>187</v>
      </c>
      <c r="D40" s="498">
        <v>5</v>
      </c>
      <c r="E40" s="489" t="s">
        <v>81</v>
      </c>
      <c r="F40" s="464" t="s">
        <v>174</v>
      </c>
      <c r="G40" s="490" t="s">
        <v>188</v>
      </c>
      <c r="H40" s="466" t="str">
        <f>VLOOKUP(E40,MD!$C$6:$K$54,3,FALSE)</f>
        <v>士魔迪</v>
      </c>
      <c r="I40" s="466" t="s">
        <v>174</v>
      </c>
      <c r="J40" s="466" t="e">
        <f>VLOOKUP(G40,MD!$C$6:$K$54,3,FALSE)</f>
        <v>#N/A</v>
      </c>
      <c r="K40" s="452"/>
      <c r="L40" s="452"/>
      <c r="M40" s="452"/>
      <c r="N40" s="452"/>
      <c r="O40" s="476"/>
      <c r="P40" s="476"/>
      <c r="Q40" s="476"/>
      <c r="R40" s="476"/>
    </row>
    <row r="41" spans="2:18" ht="15.75" hidden="1">
      <c r="B41" s="467"/>
      <c r="C41" s="500" t="s">
        <v>187</v>
      </c>
      <c r="D41" s="501">
        <v>6</v>
      </c>
      <c r="E41" s="491" t="s">
        <v>64</v>
      </c>
      <c r="F41" s="474" t="s">
        <v>174</v>
      </c>
      <c r="G41" s="492" t="s">
        <v>90</v>
      </c>
      <c r="H41" s="466" t="str">
        <f>VLOOKUP(E41,MD!$C$6:$K$54,3,FALSE)</f>
        <v>泰國狼人殺</v>
      </c>
      <c r="I41" s="466" t="s">
        <v>174</v>
      </c>
      <c r="J41" s="466" t="str">
        <f>VLOOKUP(G41,MD!$C$6:$K$54,3,FALSE)</f>
        <v>JC</v>
      </c>
      <c r="K41" s="452"/>
      <c r="L41" s="452"/>
      <c r="M41" s="452"/>
      <c r="N41" s="452"/>
      <c r="O41" s="476"/>
      <c r="P41" s="476"/>
      <c r="Q41" s="476"/>
      <c r="R41" s="476"/>
    </row>
    <row r="42" spans="2:18" ht="15.75" hidden="1">
      <c r="B42" s="460">
        <v>37</v>
      </c>
      <c r="C42" s="502" t="s">
        <v>189</v>
      </c>
      <c r="D42" s="498">
        <v>1</v>
      </c>
      <c r="E42" s="493" t="s">
        <v>65</v>
      </c>
      <c r="F42" s="479" t="s">
        <v>174</v>
      </c>
      <c r="G42" s="494" t="s">
        <v>190</v>
      </c>
      <c r="H42" s="466" t="str">
        <f>VLOOKUP(E42,MD!$C$6:$K$54,3,FALSE)</f>
        <v>我害你定你害我</v>
      </c>
      <c r="I42" s="466" t="s">
        <v>174</v>
      </c>
      <c r="J42" s="466" t="e">
        <f>VLOOKUP(G42,MD!$C$6:$K$54,3,FALSE)</f>
        <v>#N/A</v>
      </c>
      <c r="K42" s="452"/>
      <c r="L42" s="452"/>
      <c r="M42" s="452"/>
      <c r="N42" s="452"/>
      <c r="O42" s="476"/>
      <c r="P42" s="476"/>
      <c r="Q42" s="476"/>
      <c r="R42" s="476"/>
    </row>
    <row r="43" spans="2:18" ht="15.75" hidden="1">
      <c r="B43" s="467">
        <v>38</v>
      </c>
      <c r="C43" s="502" t="s">
        <v>189</v>
      </c>
      <c r="D43" s="498">
        <v>2</v>
      </c>
      <c r="E43" s="489" t="s">
        <v>91</v>
      </c>
      <c r="F43" s="464" t="s">
        <v>174</v>
      </c>
      <c r="G43" s="490" t="s">
        <v>82</v>
      </c>
      <c r="H43" s="466" t="str">
        <f>VLOOKUP(E43,MD!$C$6:$K$54,3,FALSE)</f>
        <v>Alps-Brazil</v>
      </c>
      <c r="I43" s="466" t="s">
        <v>174</v>
      </c>
      <c r="J43" s="466" t="str">
        <f>VLOOKUP(G43,MD!$C$6:$K$54,3,FALSE)</f>
        <v>DBS</v>
      </c>
      <c r="K43" s="452"/>
      <c r="L43" s="452"/>
      <c r="M43" s="452"/>
      <c r="N43" s="452"/>
      <c r="O43" s="476"/>
      <c r="P43" s="476"/>
      <c r="Q43" s="476"/>
      <c r="R43" s="476"/>
    </row>
    <row r="44" spans="2:18" ht="15.75" hidden="1">
      <c r="B44" s="460"/>
      <c r="C44" s="502" t="s">
        <v>189</v>
      </c>
      <c r="D44" s="498">
        <v>3</v>
      </c>
      <c r="E44" s="489" t="s">
        <v>65</v>
      </c>
      <c r="F44" s="464" t="s">
        <v>174</v>
      </c>
      <c r="G44" s="490" t="s">
        <v>82</v>
      </c>
      <c r="H44" s="466" t="str">
        <f>VLOOKUP(E44,MD!$C$6:$K$54,3,FALSE)</f>
        <v>我害你定你害我</v>
      </c>
      <c r="I44" s="466" t="s">
        <v>174</v>
      </c>
      <c r="J44" s="466" t="str">
        <f>VLOOKUP(G44,MD!$C$6:$K$54,3,FALSE)</f>
        <v>DBS</v>
      </c>
      <c r="K44" s="452"/>
      <c r="L44" s="452"/>
      <c r="M44" s="452"/>
      <c r="N44" s="452"/>
      <c r="O44" s="476"/>
      <c r="P44" s="476"/>
      <c r="Q44" s="476"/>
      <c r="R44" s="476"/>
    </row>
    <row r="45" spans="2:18" ht="15.75" hidden="1">
      <c r="B45" s="467">
        <v>40</v>
      </c>
      <c r="C45" s="502" t="s">
        <v>189</v>
      </c>
      <c r="D45" s="498">
        <v>4</v>
      </c>
      <c r="E45" s="489" t="s">
        <v>91</v>
      </c>
      <c r="F45" s="464" t="s">
        <v>174</v>
      </c>
      <c r="G45" s="490" t="s">
        <v>190</v>
      </c>
      <c r="H45" s="466" t="str">
        <f>VLOOKUP(E45,MD!$C$6:$K$54,3,FALSE)</f>
        <v>Alps-Brazil</v>
      </c>
      <c r="I45" s="466" t="s">
        <v>174</v>
      </c>
      <c r="J45" s="466" t="e">
        <f>VLOOKUP(G45,MD!$C$6:$K$54,3,FALSE)</f>
        <v>#N/A</v>
      </c>
      <c r="K45" s="452"/>
      <c r="L45" s="452"/>
      <c r="M45" s="452"/>
      <c r="N45" s="452"/>
      <c r="O45" s="476"/>
      <c r="P45" s="476"/>
      <c r="Q45" s="476"/>
      <c r="R45" s="476"/>
    </row>
    <row r="46" spans="2:18" ht="15.75" hidden="1">
      <c r="B46" s="460">
        <v>41</v>
      </c>
      <c r="C46" s="502" t="s">
        <v>189</v>
      </c>
      <c r="D46" s="498">
        <v>5</v>
      </c>
      <c r="E46" s="489" t="s">
        <v>82</v>
      </c>
      <c r="F46" s="464" t="s">
        <v>174</v>
      </c>
      <c r="G46" s="490" t="s">
        <v>190</v>
      </c>
      <c r="H46" s="466" t="str">
        <f>VLOOKUP(E46,MD!$C$6:$K$54,3,FALSE)</f>
        <v>DBS</v>
      </c>
      <c r="I46" s="466" t="s">
        <v>174</v>
      </c>
      <c r="J46" s="466" t="e">
        <f>VLOOKUP(G46,MD!$C$6:$K$54,3,FALSE)</f>
        <v>#N/A</v>
      </c>
      <c r="K46" s="452"/>
      <c r="L46" s="452"/>
      <c r="M46" s="452"/>
      <c r="N46" s="452"/>
      <c r="O46" s="476"/>
      <c r="P46" s="476"/>
      <c r="Q46" s="476"/>
      <c r="R46" s="476"/>
    </row>
    <row r="47" spans="2:18" ht="15.75" hidden="1">
      <c r="B47" s="467">
        <v>42</v>
      </c>
      <c r="C47" s="500" t="s">
        <v>189</v>
      </c>
      <c r="D47" s="501"/>
      <c r="E47" s="491" t="s">
        <v>65</v>
      </c>
      <c r="F47" s="474" t="s">
        <v>174</v>
      </c>
      <c r="G47" s="492" t="s">
        <v>91</v>
      </c>
      <c r="H47" s="466" t="str">
        <f>VLOOKUP(E47,MD!$C$6:$K$54,3,FALSE)</f>
        <v>我害你定你害我</v>
      </c>
      <c r="I47" s="466" t="s">
        <v>174</v>
      </c>
      <c r="J47" s="466" t="str">
        <f>VLOOKUP(G47,MD!$C$6:$K$54,3,FALSE)</f>
        <v>Alps-Brazil</v>
      </c>
      <c r="K47" s="452"/>
      <c r="L47" s="452"/>
      <c r="M47" s="452"/>
      <c r="N47" s="452"/>
      <c r="O47" s="476"/>
      <c r="P47" s="476"/>
      <c r="Q47" s="476"/>
      <c r="R47" s="476"/>
    </row>
    <row r="48" spans="2:18" ht="15.75" hidden="1">
      <c r="B48" s="460">
        <v>43</v>
      </c>
      <c r="C48" s="502" t="s">
        <v>191</v>
      </c>
      <c r="D48" s="498">
        <v>1</v>
      </c>
      <c r="E48" s="489" t="s">
        <v>66</v>
      </c>
      <c r="F48" s="464" t="s">
        <v>174</v>
      </c>
      <c r="G48" s="490" t="s">
        <v>192</v>
      </c>
      <c r="H48" s="466" t="str">
        <f>VLOOKUP(E48,MD!$C$6:$K$54,3,FALSE)</f>
        <v>LM</v>
      </c>
      <c r="I48" s="466" t="s">
        <v>174</v>
      </c>
      <c r="J48" s="466" t="e">
        <f>VLOOKUP(G48,MD!$C$6:$K$54,3,FALSE)</f>
        <v>#N/A</v>
      </c>
      <c r="K48" s="452"/>
      <c r="L48" s="452"/>
      <c r="M48" s="452"/>
      <c r="N48" s="452"/>
      <c r="O48" s="476"/>
      <c r="P48" s="476"/>
      <c r="Q48" s="476"/>
      <c r="R48" s="476"/>
    </row>
    <row r="49" spans="2:18" ht="15.75" hidden="1">
      <c r="B49" s="467">
        <v>44</v>
      </c>
      <c r="C49" s="502" t="s">
        <v>191</v>
      </c>
      <c r="D49" s="498">
        <v>2</v>
      </c>
      <c r="E49" s="489" t="s">
        <v>92</v>
      </c>
      <c r="F49" s="464" t="s">
        <v>174</v>
      </c>
      <c r="G49" s="490" t="s">
        <v>83</v>
      </c>
      <c r="H49" s="466" t="str">
        <f>VLOOKUP(E49,MD!$C$6:$K$54,3,FALSE)</f>
        <v>Infinity - OHANA</v>
      </c>
      <c r="I49" s="466" t="s">
        <v>174</v>
      </c>
      <c r="J49" s="466" t="str">
        <f>VLOOKUP(G49,MD!$C$6:$K$54,3,FALSE)</f>
        <v>ALPS-WC</v>
      </c>
      <c r="K49" s="452"/>
      <c r="L49" s="452"/>
      <c r="M49" s="452"/>
      <c r="N49" s="452"/>
      <c r="O49" s="476"/>
      <c r="P49" s="476"/>
      <c r="Q49" s="476"/>
      <c r="R49" s="476"/>
    </row>
    <row r="50" spans="2:18" ht="15.75" hidden="1">
      <c r="B50" s="460"/>
      <c r="C50" s="502" t="s">
        <v>191</v>
      </c>
      <c r="D50" s="498">
        <v>3</v>
      </c>
      <c r="E50" s="489" t="s">
        <v>66</v>
      </c>
      <c r="F50" s="464" t="s">
        <v>174</v>
      </c>
      <c r="G50" s="490" t="s">
        <v>83</v>
      </c>
      <c r="H50" s="466" t="str">
        <f>VLOOKUP(E50,MD!$C$6:$K$54,3,FALSE)</f>
        <v>LM</v>
      </c>
      <c r="I50" s="466" t="s">
        <v>174</v>
      </c>
      <c r="J50" s="466" t="str">
        <f>VLOOKUP(G50,MD!$C$6:$K$54,3,FALSE)</f>
        <v>ALPS-WC</v>
      </c>
      <c r="K50" s="452"/>
      <c r="L50" s="452"/>
      <c r="M50" s="452"/>
      <c r="N50" s="452"/>
      <c r="O50" s="476"/>
      <c r="P50" s="476"/>
      <c r="Q50" s="476"/>
      <c r="R50" s="476"/>
    </row>
    <row r="51" spans="2:18" ht="15.75" hidden="1">
      <c r="B51" s="467">
        <v>46</v>
      </c>
      <c r="C51" s="502" t="s">
        <v>191</v>
      </c>
      <c r="D51" s="498">
        <v>4</v>
      </c>
      <c r="E51" s="489" t="s">
        <v>92</v>
      </c>
      <c r="F51" s="464" t="s">
        <v>174</v>
      </c>
      <c r="G51" s="490" t="s">
        <v>192</v>
      </c>
      <c r="H51" s="466" t="str">
        <f>VLOOKUP(E51,MD!$C$6:$K$54,3,FALSE)</f>
        <v>Infinity - OHANA</v>
      </c>
      <c r="I51" s="466" t="s">
        <v>174</v>
      </c>
      <c r="J51" s="466" t="e">
        <f>VLOOKUP(G51,MD!$C$6:$K$54,3,FALSE)</f>
        <v>#N/A</v>
      </c>
      <c r="K51" s="452"/>
      <c r="L51" s="452"/>
      <c r="M51" s="452"/>
      <c r="N51" s="452"/>
      <c r="O51" s="476"/>
      <c r="P51" s="476"/>
      <c r="Q51" s="476"/>
      <c r="R51" s="476"/>
    </row>
    <row r="52" spans="2:18" ht="15.75" hidden="1">
      <c r="B52" s="460">
        <v>47</v>
      </c>
      <c r="C52" s="502" t="s">
        <v>191</v>
      </c>
      <c r="D52" s="498">
        <v>5</v>
      </c>
      <c r="E52" s="489" t="s">
        <v>83</v>
      </c>
      <c r="F52" s="464" t="s">
        <v>174</v>
      </c>
      <c r="G52" s="490" t="s">
        <v>192</v>
      </c>
      <c r="H52" s="466" t="str">
        <f>VLOOKUP(E52,MD!$C$6:$K$54,3,FALSE)</f>
        <v>ALPS-WC</v>
      </c>
      <c r="I52" s="466" t="s">
        <v>174</v>
      </c>
      <c r="J52" s="466" t="e">
        <f>VLOOKUP(G52,MD!$C$6:$K$54,3,FALSE)</f>
        <v>#N/A</v>
      </c>
      <c r="K52" s="452"/>
      <c r="L52" s="452"/>
      <c r="M52" s="452"/>
      <c r="N52" s="452"/>
      <c r="O52" s="476"/>
      <c r="P52" s="476"/>
      <c r="Q52" s="476"/>
      <c r="R52" s="476"/>
    </row>
    <row r="53" spans="2:18" ht="15.75" hidden="1">
      <c r="B53" s="467"/>
      <c r="C53" s="504" t="s">
        <v>191</v>
      </c>
      <c r="D53" s="501">
        <v>6</v>
      </c>
      <c r="E53" s="491" t="s">
        <v>66</v>
      </c>
      <c r="F53" s="474" t="s">
        <v>174</v>
      </c>
      <c r="G53" s="492" t="s">
        <v>92</v>
      </c>
      <c r="H53" s="466" t="str">
        <f>VLOOKUP(E53,MD!$C$6:$K$54,3,FALSE)</f>
        <v>LM</v>
      </c>
      <c r="I53" s="484" t="s">
        <v>174</v>
      </c>
      <c r="J53" s="466" t="str">
        <f>VLOOKUP(G53,MD!$C$6:$K$54,3,FALSE)</f>
        <v>Infinity - OHANA</v>
      </c>
      <c r="K53" s="452"/>
      <c r="L53" s="452"/>
      <c r="M53" s="452"/>
      <c r="N53" s="452"/>
      <c r="O53" s="476"/>
      <c r="P53" s="476"/>
      <c r="Q53" s="476"/>
      <c r="R53" s="476"/>
    </row>
    <row r="54" spans="2:10" ht="15.75" hidden="1">
      <c r="B54" s="505"/>
      <c r="C54" s="505"/>
      <c r="D54" s="505"/>
      <c r="E54" s="505"/>
      <c r="F54" s="505"/>
      <c r="G54" s="505"/>
      <c r="H54" s="487" t="str">
        <f>VLOOKUP(E54,'[2]MD'!$B$6:$H$95,3,FALSE)</f>
        <v>仁二</v>
      </c>
      <c r="I54" s="476"/>
      <c r="J54" s="476"/>
    </row>
    <row r="55" spans="8:10" ht="15.75">
      <c r="H55" s="476"/>
      <c r="I55" s="476"/>
      <c r="J55" s="476"/>
    </row>
  </sheetData>
  <sheetProtection selectLockedCells="1" selectUnlockedCells="1"/>
  <mergeCells count="1">
    <mergeCell ref="H3:J3"/>
  </mergeCells>
  <printOptions horizontalCentered="1" verticalCentered="1"/>
  <pageMargins left="0.3937007874015748" right="0.3937007874015748" top="0.3937007874015748" bottom="0.5511811023622047" header="0.5118110236220472" footer="0.5118110236220472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zoomScale="70" zoomScaleNormal="70" zoomScalePageLayoutView="0" workbookViewId="0" topLeftCell="A10">
      <selection activeCell="A1" sqref="A1"/>
    </sheetView>
  </sheetViews>
  <sheetFormatPr defaultColWidth="8.625" defaultRowHeight="16.5"/>
  <cols>
    <col min="1" max="1" width="9.875" style="400" customWidth="1"/>
    <col min="2" max="4" width="17.75390625" style="147" customWidth="1"/>
    <col min="5" max="5" width="17.75390625" style="400" customWidth="1"/>
    <col min="6" max="6" width="17.75390625" style="147" customWidth="1"/>
    <col min="7" max="9" width="17.75390625" style="400" customWidth="1"/>
    <col min="10" max="10" width="9.875" style="400" customWidth="1"/>
    <col min="11" max="15" width="12.375" style="400" customWidth="1"/>
    <col min="16" max="16" width="13.25390625" style="400" customWidth="1"/>
    <col min="17" max="16384" width="8.625" style="400" customWidth="1"/>
  </cols>
  <sheetData>
    <row r="1" spans="2:5" ht="15.75" customHeight="1">
      <c r="B1" s="392" t="s">
        <v>713</v>
      </c>
      <c r="C1" s="404"/>
      <c r="D1" s="404"/>
      <c r="E1" s="405"/>
    </row>
    <row r="2" spans="2:5" ht="15.75" customHeight="1">
      <c r="B2" s="392"/>
      <c r="C2" s="404"/>
      <c r="D2" s="404"/>
      <c r="E2" s="405"/>
    </row>
    <row r="3" spans="2:5" ht="15.75" customHeight="1">
      <c r="B3" s="252" t="s">
        <v>712</v>
      </c>
      <c r="C3" s="404"/>
      <c r="D3" s="404"/>
      <c r="E3" s="405"/>
    </row>
    <row r="4" spans="2:9" ht="15.75" customHeight="1">
      <c r="B4" s="144"/>
      <c r="C4" s="144"/>
      <c r="D4" s="144"/>
      <c r="E4" s="406"/>
      <c r="F4" s="407"/>
      <c r="G4" s="408"/>
      <c r="H4" s="408"/>
      <c r="I4" s="408"/>
    </row>
    <row r="5" spans="2:18" ht="15.75" customHeight="1">
      <c r="B5" s="393" t="s">
        <v>142</v>
      </c>
      <c r="C5" s="393" t="s">
        <v>143</v>
      </c>
      <c r="D5" s="393" t="s">
        <v>175</v>
      </c>
      <c r="E5" s="393" t="s">
        <v>180</v>
      </c>
      <c r="F5" s="393" t="s">
        <v>185</v>
      </c>
      <c r="G5" s="393" t="s">
        <v>187</v>
      </c>
      <c r="H5" s="393" t="s">
        <v>189</v>
      </c>
      <c r="I5" s="393" t="s">
        <v>191</v>
      </c>
      <c r="K5" s="147"/>
      <c r="P5" s="147"/>
      <c r="Q5" s="147"/>
      <c r="R5" s="147"/>
    </row>
    <row r="6" spans="2:9" ht="15.75" customHeight="1">
      <c r="B6" s="394" t="s">
        <v>152</v>
      </c>
      <c r="C6" s="394" t="s">
        <v>153</v>
      </c>
      <c r="D6" s="394" t="s">
        <v>154</v>
      </c>
      <c r="E6" s="394" t="s">
        <v>193</v>
      </c>
      <c r="F6" s="394" t="s">
        <v>194</v>
      </c>
      <c r="G6" s="394" t="s">
        <v>195</v>
      </c>
      <c r="H6" s="394" t="s">
        <v>196</v>
      </c>
      <c r="I6" s="394" t="s">
        <v>197</v>
      </c>
    </row>
    <row r="7" spans="2:9" ht="15.75" customHeight="1">
      <c r="B7" s="394" t="s">
        <v>198</v>
      </c>
      <c r="C7" s="394" t="s">
        <v>199</v>
      </c>
      <c r="D7" s="394" t="s">
        <v>200</v>
      </c>
      <c r="E7" s="394" t="s">
        <v>201</v>
      </c>
      <c r="F7" s="394" t="s">
        <v>202</v>
      </c>
      <c r="G7" s="394" t="s">
        <v>203</v>
      </c>
      <c r="H7" s="394" t="s">
        <v>204</v>
      </c>
      <c r="I7" s="394" t="s">
        <v>205</v>
      </c>
    </row>
    <row r="8" spans="2:9" ht="15.75" customHeight="1" thickBot="1">
      <c r="B8" s="395" t="s">
        <v>206</v>
      </c>
      <c r="C8" s="395" t="s">
        <v>207</v>
      </c>
      <c r="D8" s="395" t="s">
        <v>208</v>
      </c>
      <c r="E8" s="395" t="s">
        <v>209</v>
      </c>
      <c r="F8" s="395" t="s">
        <v>210</v>
      </c>
      <c r="G8" s="395" t="s">
        <v>211</v>
      </c>
      <c r="H8" s="395" t="s">
        <v>212</v>
      </c>
      <c r="I8" s="395" t="s">
        <v>213</v>
      </c>
    </row>
    <row r="9" spans="2:9" ht="15.75" customHeight="1">
      <c r="B9" s="396" t="s">
        <v>141</v>
      </c>
      <c r="C9" s="409" t="s">
        <v>138</v>
      </c>
      <c r="D9" s="409" t="s">
        <v>135</v>
      </c>
      <c r="E9" s="410" t="s">
        <v>88</v>
      </c>
      <c r="F9" s="411" t="s">
        <v>87</v>
      </c>
      <c r="G9" s="412" t="s">
        <v>128</v>
      </c>
      <c r="H9" s="409" t="s">
        <v>126</v>
      </c>
      <c r="I9" s="413" t="s">
        <v>86</v>
      </c>
    </row>
    <row r="10" spans="2:9" ht="15.75" customHeight="1">
      <c r="B10" s="397" t="s">
        <v>89</v>
      </c>
      <c r="C10" s="414" t="s">
        <v>139</v>
      </c>
      <c r="D10" s="415" t="s">
        <v>136</v>
      </c>
      <c r="E10" s="416" t="s">
        <v>133</v>
      </c>
      <c r="F10" s="417" t="s">
        <v>131</v>
      </c>
      <c r="G10" s="418" t="s">
        <v>129</v>
      </c>
      <c r="H10" s="419" t="s">
        <v>122</v>
      </c>
      <c r="I10" s="420" t="s">
        <v>118</v>
      </c>
    </row>
    <row r="11" spans="2:9" ht="15.75" customHeight="1" thickBot="1">
      <c r="B11" s="398" t="s">
        <v>286</v>
      </c>
      <c r="C11" s="421" t="s">
        <v>285</v>
      </c>
      <c r="D11" s="421" t="s">
        <v>284</v>
      </c>
      <c r="E11" s="421" t="s">
        <v>283</v>
      </c>
      <c r="F11" s="421" t="s">
        <v>282</v>
      </c>
      <c r="G11" s="422" t="s">
        <v>281</v>
      </c>
      <c r="H11" s="423" t="s">
        <v>123</v>
      </c>
      <c r="I11" s="424" t="s">
        <v>120</v>
      </c>
    </row>
    <row r="12" spans="2:9" ht="15.75" customHeight="1" thickBot="1">
      <c r="B12" s="399" t="s">
        <v>291</v>
      </c>
      <c r="C12" s="425" t="s">
        <v>290</v>
      </c>
      <c r="D12" s="425" t="s">
        <v>289</v>
      </c>
      <c r="E12" s="425" t="s">
        <v>288</v>
      </c>
      <c r="F12" s="426" t="s">
        <v>287</v>
      </c>
      <c r="G12" s="405"/>
      <c r="H12" s="405"/>
      <c r="I12" s="405"/>
    </row>
    <row r="13" spans="2:7" ht="15.75" customHeight="1">
      <c r="B13" s="146"/>
      <c r="C13" s="407"/>
      <c r="D13" s="407"/>
      <c r="E13" s="408"/>
      <c r="F13" s="407"/>
      <c r="G13" s="408"/>
    </row>
    <row r="14" spans="2:4" ht="15.75" customHeight="1">
      <c r="B14" s="251" t="s">
        <v>703</v>
      </c>
      <c r="D14" s="400"/>
    </row>
    <row r="15" ht="15.75" customHeight="1">
      <c r="D15" s="400"/>
    </row>
    <row r="16" ht="15.75" customHeight="1">
      <c r="D16" s="400"/>
    </row>
    <row r="17" ht="15.75" customHeight="1">
      <c r="D17" s="147" t="s">
        <v>300</v>
      </c>
    </row>
    <row r="18" ht="24" customHeight="1">
      <c r="D18" s="385" t="s">
        <v>991</v>
      </c>
    </row>
    <row r="19" ht="24" customHeight="1">
      <c r="D19" s="151"/>
    </row>
    <row r="20" spans="2:7" ht="24" customHeight="1">
      <c r="B20" s="152"/>
      <c r="C20" s="153"/>
      <c r="D20" s="427" t="s">
        <v>305</v>
      </c>
      <c r="E20" s="428"/>
      <c r="F20" s="390" t="s">
        <v>371</v>
      </c>
      <c r="G20" s="430" t="s">
        <v>704</v>
      </c>
    </row>
    <row r="21" spans="2:4" ht="24" customHeight="1">
      <c r="B21" s="152" t="s">
        <v>301</v>
      </c>
      <c r="C21" s="153"/>
      <c r="D21" s="439" t="s">
        <v>1051</v>
      </c>
    </row>
    <row r="22" spans="2:4" ht="24" customHeight="1">
      <c r="B22" s="390" t="s">
        <v>371</v>
      </c>
      <c r="C22" s="431"/>
      <c r="D22" s="154"/>
    </row>
    <row r="23" spans="3:4" ht="24" customHeight="1">
      <c r="C23" s="427" t="s">
        <v>313</v>
      </c>
      <c r="D23" s="155"/>
    </row>
    <row r="24" spans="3:4" ht="24" customHeight="1">
      <c r="C24" s="403" t="s">
        <v>1028</v>
      </c>
      <c r="D24" s="155" t="str">
        <f>B22</f>
        <v>darius</v>
      </c>
    </row>
    <row r="25" spans="2:4" ht="24" customHeight="1">
      <c r="B25" s="152" t="s">
        <v>304</v>
      </c>
      <c r="C25" s="432"/>
      <c r="D25" s="156"/>
    </row>
    <row r="26" spans="2:4" ht="24" customHeight="1">
      <c r="B26" s="386" t="s">
        <v>377</v>
      </c>
      <c r="C26" s="150"/>
      <c r="D26" s="152"/>
    </row>
    <row r="27" spans="2:7" ht="24" customHeight="1">
      <c r="B27" s="400"/>
      <c r="C27" s="400"/>
      <c r="D27" s="400"/>
      <c r="E27" s="152"/>
      <c r="F27" s="152"/>
      <c r="G27" s="433"/>
    </row>
    <row r="28" spans="2:8" ht="24" customHeight="1">
      <c r="B28" s="400"/>
      <c r="C28" s="400"/>
      <c r="D28" s="400"/>
      <c r="H28" s="433"/>
    </row>
    <row r="29" spans="2:4" ht="24" customHeight="1">
      <c r="B29" s="147" t="s">
        <v>295</v>
      </c>
      <c r="C29" s="434"/>
      <c r="D29" s="400"/>
    </row>
    <row r="30" spans="2:3" ht="24" customHeight="1">
      <c r="B30" s="390" t="s">
        <v>378</v>
      </c>
      <c r="C30" s="431"/>
    </row>
    <row r="31" ht="24" customHeight="1">
      <c r="C31" s="427" t="s">
        <v>316</v>
      </c>
    </row>
    <row r="32" spans="3:4" ht="24" customHeight="1">
      <c r="C32" s="391" t="s">
        <v>1020</v>
      </c>
      <c r="D32" s="148" t="str">
        <f>B34</f>
        <v>Spicy Lychee</v>
      </c>
    </row>
    <row r="33" spans="2:4" ht="24" customHeight="1">
      <c r="B33" s="147" t="s">
        <v>294</v>
      </c>
      <c r="C33" s="432"/>
      <c r="D33" s="149"/>
    </row>
    <row r="34" spans="2:4" ht="24" customHeight="1">
      <c r="B34" s="386" t="s">
        <v>394</v>
      </c>
      <c r="C34" s="150"/>
      <c r="D34" s="151"/>
    </row>
    <row r="35" spans="2:7" ht="24" customHeight="1">
      <c r="B35" s="152"/>
      <c r="C35" s="153"/>
      <c r="D35" s="427" t="s">
        <v>302</v>
      </c>
      <c r="E35" s="428"/>
      <c r="F35" s="429" t="str">
        <f>D32</f>
        <v>Spicy Lychee</v>
      </c>
      <c r="G35" s="430" t="s">
        <v>705</v>
      </c>
    </row>
    <row r="36" spans="2:4" ht="24" customHeight="1">
      <c r="B36" s="152" t="s">
        <v>296</v>
      </c>
      <c r="C36" s="153"/>
      <c r="D36" s="439" t="s">
        <v>1052</v>
      </c>
    </row>
    <row r="37" spans="2:4" ht="24" customHeight="1">
      <c r="B37" s="390" t="s">
        <v>390</v>
      </c>
      <c r="C37" s="431"/>
      <c r="D37" s="154"/>
    </row>
    <row r="38" spans="3:4" ht="24" customHeight="1">
      <c r="C38" s="427" t="s">
        <v>319</v>
      </c>
      <c r="D38" s="155"/>
    </row>
    <row r="39" spans="1:4" ht="24" customHeight="1">
      <c r="A39" s="402"/>
      <c r="B39" s="401"/>
      <c r="C39" s="403" t="s">
        <v>1021</v>
      </c>
      <c r="D39" s="155" t="str">
        <f>B37</f>
        <v>SMOKE SALMON</v>
      </c>
    </row>
    <row r="40" spans="2:4" ht="24" customHeight="1">
      <c r="B40" s="147" t="s">
        <v>292</v>
      </c>
      <c r="C40" s="432"/>
      <c r="D40" s="156"/>
    </row>
    <row r="41" spans="2:4" ht="24" customHeight="1">
      <c r="B41" s="385" t="s">
        <v>386</v>
      </c>
      <c r="C41" s="150"/>
      <c r="D41" s="152"/>
    </row>
    <row r="42" spans="2:4" ht="24" customHeight="1">
      <c r="B42" s="400"/>
      <c r="C42" s="400"/>
      <c r="D42" s="400"/>
    </row>
    <row r="43" spans="2:4" ht="24" customHeight="1">
      <c r="B43" s="400"/>
      <c r="C43" s="400"/>
      <c r="D43" s="400"/>
    </row>
    <row r="44" spans="2:3" ht="24" customHeight="1">
      <c r="B44" s="147" t="s">
        <v>311</v>
      </c>
      <c r="C44" s="435"/>
    </row>
    <row r="45" spans="2:3" ht="24" customHeight="1">
      <c r="B45" s="390" t="s">
        <v>328</v>
      </c>
      <c r="C45" s="431"/>
    </row>
    <row r="46" ht="24" customHeight="1">
      <c r="C46" s="427" t="s">
        <v>332</v>
      </c>
    </row>
    <row r="47" spans="3:4" ht="24" customHeight="1">
      <c r="C47" s="403" t="s">
        <v>1017</v>
      </c>
      <c r="D47" s="148" t="str">
        <f>B49</f>
        <v>係咁隊</v>
      </c>
    </row>
    <row r="48" spans="2:4" ht="24" customHeight="1">
      <c r="B48" s="147" t="s">
        <v>317</v>
      </c>
      <c r="C48" s="432"/>
      <c r="D48" s="149"/>
    </row>
    <row r="49" spans="2:4" ht="24" customHeight="1">
      <c r="B49" s="385" t="s">
        <v>997</v>
      </c>
      <c r="C49" s="150"/>
      <c r="D49" s="151"/>
    </row>
    <row r="50" spans="2:7" ht="24" customHeight="1">
      <c r="B50" s="152"/>
      <c r="C50" s="153"/>
      <c r="D50" s="427" t="s">
        <v>337</v>
      </c>
      <c r="E50" s="428"/>
      <c r="F50" s="429" t="str">
        <f>D54</f>
        <v>SFAC-YH</v>
      </c>
      <c r="G50" s="430" t="s">
        <v>706</v>
      </c>
    </row>
    <row r="51" spans="2:4" ht="24" customHeight="1">
      <c r="B51" s="387" t="s">
        <v>314</v>
      </c>
      <c r="C51" s="153"/>
      <c r="D51" s="439" t="s">
        <v>1030</v>
      </c>
    </row>
    <row r="52" spans="2:4" ht="24" customHeight="1">
      <c r="B52" s="390" t="s">
        <v>375</v>
      </c>
      <c r="C52" s="431"/>
      <c r="D52" s="154"/>
    </row>
    <row r="53" spans="3:4" ht="24" customHeight="1">
      <c r="C53" s="427" t="s">
        <v>303</v>
      </c>
      <c r="D53" s="155"/>
    </row>
    <row r="54" spans="3:4" ht="24" customHeight="1">
      <c r="C54" s="403" t="s">
        <v>1006</v>
      </c>
      <c r="D54" s="155" t="str">
        <f>B52</f>
        <v>SFAC-YH</v>
      </c>
    </row>
    <row r="55" spans="2:4" ht="24" customHeight="1">
      <c r="B55" s="152" t="s">
        <v>315</v>
      </c>
      <c r="C55" s="432"/>
      <c r="D55" s="156"/>
    </row>
    <row r="56" spans="2:4" ht="24" customHeight="1">
      <c r="B56" s="386" t="s">
        <v>999</v>
      </c>
      <c r="C56" s="150"/>
      <c r="D56" s="152"/>
    </row>
    <row r="57" spans="2:4" ht="24" customHeight="1">
      <c r="B57" s="400"/>
      <c r="C57" s="400"/>
      <c r="D57" s="400"/>
    </row>
    <row r="58" ht="24" customHeight="1">
      <c r="C58" s="436"/>
    </row>
    <row r="59" spans="2:3" ht="24" customHeight="1">
      <c r="B59" s="147" t="s">
        <v>309</v>
      </c>
      <c r="C59" s="435"/>
    </row>
    <row r="60" spans="2:3" ht="24" customHeight="1">
      <c r="B60" s="390" t="s">
        <v>993</v>
      </c>
      <c r="C60" s="431"/>
    </row>
    <row r="61" ht="24" customHeight="1">
      <c r="C61" s="427" t="s">
        <v>299</v>
      </c>
    </row>
    <row r="62" spans="3:4" ht="24" customHeight="1">
      <c r="C62" s="437" t="s">
        <v>1016</v>
      </c>
      <c r="D62" s="148" t="str">
        <f>B60</f>
        <v>小白與城</v>
      </c>
    </row>
    <row r="63" spans="2:4" ht="24" customHeight="1">
      <c r="B63" s="147" t="s">
        <v>308</v>
      </c>
      <c r="C63" s="432"/>
      <c r="D63" s="149"/>
    </row>
    <row r="64" spans="2:4" ht="24" customHeight="1">
      <c r="B64" s="386" t="s">
        <v>1002</v>
      </c>
      <c r="C64" s="150"/>
      <c r="D64" s="151"/>
    </row>
    <row r="65" spans="2:4" ht="24" customHeight="1">
      <c r="B65" s="157"/>
      <c r="C65" s="153"/>
      <c r="D65" s="151"/>
    </row>
    <row r="66" spans="2:7" ht="24" customHeight="1">
      <c r="B66" s="152"/>
      <c r="C66" s="153"/>
      <c r="D66" s="427" t="s">
        <v>322</v>
      </c>
      <c r="E66" s="428"/>
      <c r="F66" s="429" t="str">
        <f>D71</f>
        <v>SPK</v>
      </c>
      <c r="G66" s="430" t="s">
        <v>707</v>
      </c>
    </row>
    <row r="67" spans="2:7" ht="24" customHeight="1">
      <c r="B67" s="152"/>
      <c r="C67" s="153"/>
      <c r="D67" s="439" t="s">
        <v>1029</v>
      </c>
      <c r="G67" s="438"/>
    </row>
    <row r="68" spans="2:4" ht="24" customHeight="1">
      <c r="B68" s="152" t="s">
        <v>310</v>
      </c>
      <c r="C68" s="153"/>
      <c r="D68" s="151"/>
    </row>
    <row r="69" spans="2:4" ht="24" customHeight="1">
      <c r="B69" s="390" t="s">
        <v>996</v>
      </c>
      <c r="C69" s="431"/>
      <c r="D69" s="154"/>
    </row>
    <row r="70" spans="3:4" ht="24" customHeight="1">
      <c r="C70" s="427" t="s">
        <v>334</v>
      </c>
      <c r="D70" s="155"/>
    </row>
    <row r="71" spans="3:4" ht="24" customHeight="1">
      <c r="C71" s="403" t="s">
        <v>1025</v>
      </c>
      <c r="D71" s="155" t="str">
        <f>B73</f>
        <v>SPK</v>
      </c>
    </row>
    <row r="72" spans="2:4" ht="24" customHeight="1">
      <c r="B72" s="147" t="s">
        <v>306</v>
      </c>
      <c r="C72" s="432"/>
      <c r="D72" s="156"/>
    </row>
    <row r="73" spans="2:4" ht="24" customHeight="1">
      <c r="B73" s="385" t="s">
        <v>369</v>
      </c>
      <c r="C73" s="150"/>
      <c r="D73" s="152"/>
    </row>
    <row r="74" spans="2:4" ht="24" customHeight="1">
      <c r="B74" s="400"/>
      <c r="C74" s="400"/>
      <c r="D74" s="400"/>
    </row>
    <row r="75" spans="2:4" ht="24" customHeight="1">
      <c r="B75" s="400"/>
      <c r="C75" s="400"/>
      <c r="D75" s="400"/>
    </row>
    <row r="76" ht="24" customHeight="1">
      <c r="D76" s="147" t="s">
        <v>324</v>
      </c>
    </row>
    <row r="77" ht="24" customHeight="1">
      <c r="D77" s="385" t="s">
        <v>385</v>
      </c>
    </row>
    <row r="78" spans="3:4" ht="24" customHeight="1">
      <c r="C78" s="177"/>
      <c r="D78" s="176"/>
    </row>
    <row r="79" ht="24" customHeight="1">
      <c r="D79" s="151"/>
    </row>
    <row r="80" spans="2:7" ht="24" customHeight="1">
      <c r="B80" s="152"/>
      <c r="C80" s="153"/>
      <c r="D80" s="427" t="s">
        <v>331</v>
      </c>
      <c r="E80" s="428"/>
      <c r="F80" s="429" t="str">
        <f>D77</f>
        <v>A&amp;H</v>
      </c>
      <c r="G80" s="430" t="s">
        <v>708</v>
      </c>
    </row>
    <row r="81" spans="2:4" ht="24" customHeight="1">
      <c r="B81" s="152" t="s">
        <v>326</v>
      </c>
      <c r="C81" s="153"/>
      <c r="D81" s="439" t="s">
        <v>1053</v>
      </c>
    </row>
    <row r="82" spans="2:4" ht="24" customHeight="1">
      <c r="B82" s="390" t="s">
        <v>995</v>
      </c>
      <c r="C82" s="431"/>
      <c r="D82" s="154"/>
    </row>
    <row r="83" spans="3:4" ht="24" customHeight="1">
      <c r="C83" s="432"/>
      <c r="D83" s="154"/>
    </row>
    <row r="84" spans="3:4" ht="24" customHeight="1">
      <c r="C84" s="427" t="s">
        <v>325</v>
      </c>
      <c r="D84" s="155"/>
    </row>
    <row r="85" spans="3:4" ht="24" customHeight="1">
      <c r="C85" s="403" t="s">
        <v>1026</v>
      </c>
      <c r="D85" s="155" t="str">
        <f>B82</f>
        <v>加落去</v>
      </c>
    </row>
    <row r="86" spans="2:4" ht="24" customHeight="1">
      <c r="B86" s="152" t="s">
        <v>327</v>
      </c>
      <c r="C86" s="432"/>
      <c r="D86" s="156"/>
    </row>
    <row r="87" spans="2:4" ht="24" customHeight="1">
      <c r="B87" s="386" t="s">
        <v>1001</v>
      </c>
      <c r="C87" s="150"/>
      <c r="D87" s="152"/>
    </row>
    <row r="88" spans="2:4" ht="24" customHeight="1">
      <c r="B88" s="400"/>
      <c r="C88" s="400"/>
      <c r="D88" s="400"/>
    </row>
    <row r="89" spans="2:4" ht="24" customHeight="1">
      <c r="B89" s="400"/>
      <c r="C89" s="400"/>
      <c r="D89" s="400"/>
    </row>
    <row r="90" spans="2:3" ht="24" customHeight="1">
      <c r="B90" s="147" t="s">
        <v>321</v>
      </c>
      <c r="C90" s="435"/>
    </row>
    <row r="91" spans="2:3" ht="24" customHeight="1">
      <c r="B91" s="390" t="s">
        <v>372</v>
      </c>
      <c r="C91" s="431"/>
    </row>
    <row r="92" ht="24" customHeight="1">
      <c r="C92" s="427" t="s">
        <v>329</v>
      </c>
    </row>
    <row r="93" spans="3:4" ht="24" customHeight="1">
      <c r="C93" s="403" t="s">
        <v>1018</v>
      </c>
      <c r="D93" s="148" t="str">
        <f>B91</f>
        <v>KM&amp;WM</v>
      </c>
    </row>
    <row r="94" spans="2:4" ht="24" customHeight="1">
      <c r="B94" s="147" t="s">
        <v>320</v>
      </c>
      <c r="C94" s="432"/>
      <c r="D94" s="149"/>
    </row>
    <row r="95" spans="2:4" ht="24" customHeight="1">
      <c r="B95" s="386" t="s">
        <v>380</v>
      </c>
      <c r="C95" s="150"/>
      <c r="D95" s="151"/>
    </row>
    <row r="96" spans="2:4" ht="24" customHeight="1">
      <c r="B96" s="157"/>
      <c r="C96" s="153"/>
      <c r="D96" s="151"/>
    </row>
    <row r="97" spans="2:7" ht="24" customHeight="1">
      <c r="B97" s="152"/>
      <c r="C97" s="153"/>
      <c r="D97" s="427" t="s">
        <v>860</v>
      </c>
      <c r="E97" s="428"/>
      <c r="F97" s="429" t="str">
        <f>D93</f>
        <v>KM&amp;WM</v>
      </c>
      <c r="G97" s="430" t="s">
        <v>709</v>
      </c>
    </row>
    <row r="98" spans="2:4" ht="24" customHeight="1">
      <c r="B98" s="147" t="s">
        <v>323</v>
      </c>
      <c r="C98" s="153"/>
      <c r="D98" s="439" t="s">
        <v>1031</v>
      </c>
    </row>
    <row r="99" spans="2:4" ht="24" customHeight="1">
      <c r="B99" s="390" t="s">
        <v>994</v>
      </c>
      <c r="C99" s="431"/>
      <c r="D99" s="154"/>
    </row>
    <row r="100" spans="3:4" ht="24" customHeight="1">
      <c r="C100" s="427" t="s">
        <v>293</v>
      </c>
      <c r="D100" s="155"/>
    </row>
    <row r="101" spans="1:4" ht="24" customHeight="1">
      <c r="A101" s="402"/>
      <c r="B101" s="401"/>
      <c r="C101" s="403" t="s">
        <v>1024</v>
      </c>
      <c r="D101" s="155" t="str">
        <f>B99</f>
        <v>噴火龍</v>
      </c>
    </row>
    <row r="102" spans="2:4" ht="24" customHeight="1">
      <c r="B102" s="147" t="s">
        <v>318</v>
      </c>
      <c r="C102" s="432"/>
      <c r="D102" s="156"/>
    </row>
    <row r="103" spans="2:4" ht="24" customHeight="1">
      <c r="B103" s="385" t="s">
        <v>1000</v>
      </c>
      <c r="C103" s="150"/>
      <c r="D103" s="152"/>
    </row>
    <row r="104" spans="2:4" ht="24" customHeight="1">
      <c r="B104" s="400"/>
      <c r="C104" s="400"/>
      <c r="D104" s="400"/>
    </row>
    <row r="105" spans="2:4" ht="24" customHeight="1">
      <c r="B105" s="400"/>
      <c r="C105" s="400"/>
      <c r="D105" s="400"/>
    </row>
    <row r="106" spans="2:3" ht="24" customHeight="1">
      <c r="B106" s="147" t="s">
        <v>336</v>
      </c>
      <c r="C106" s="435"/>
    </row>
    <row r="107" spans="2:8" ht="24" customHeight="1">
      <c r="B107" s="390" t="s">
        <v>312</v>
      </c>
      <c r="C107" s="431"/>
      <c r="H107" s="402" t="s">
        <v>1004</v>
      </c>
    </row>
    <row r="108" ht="24" customHeight="1">
      <c r="C108" s="427" t="s">
        <v>307</v>
      </c>
    </row>
    <row r="109" spans="3:4" ht="24" customHeight="1">
      <c r="C109" s="403" t="s">
        <v>1019</v>
      </c>
      <c r="D109" s="148" t="str">
        <f>B107</f>
        <v>RB</v>
      </c>
    </row>
    <row r="110" spans="2:4" ht="24" customHeight="1">
      <c r="B110" s="147" t="s">
        <v>341</v>
      </c>
      <c r="C110" s="432"/>
      <c r="D110" s="149"/>
    </row>
    <row r="111" spans="2:4" ht="24" customHeight="1">
      <c r="B111" s="386" t="s">
        <v>379</v>
      </c>
      <c r="C111" s="150"/>
      <c r="D111" s="151"/>
    </row>
    <row r="112" spans="2:7" ht="24" customHeight="1">
      <c r="B112" s="152"/>
      <c r="C112" s="153"/>
      <c r="D112" s="427" t="s">
        <v>298</v>
      </c>
      <c r="E112" s="428"/>
      <c r="F112" s="429" t="str">
        <f>D109</f>
        <v>RB</v>
      </c>
      <c r="G112" s="430" t="s">
        <v>710</v>
      </c>
    </row>
    <row r="113" spans="2:7" ht="24" customHeight="1">
      <c r="B113" s="152"/>
      <c r="C113" s="153"/>
      <c r="D113" s="439" t="s">
        <v>1055</v>
      </c>
      <c r="G113" s="438"/>
    </row>
    <row r="114" spans="2:4" ht="24" customHeight="1">
      <c r="B114" s="152" t="s">
        <v>338</v>
      </c>
      <c r="C114" s="153"/>
      <c r="D114" s="151"/>
    </row>
    <row r="115" spans="2:4" ht="24" customHeight="1">
      <c r="B115" s="390" t="s">
        <v>1022</v>
      </c>
      <c r="C115" s="431"/>
      <c r="D115" s="154"/>
    </row>
    <row r="116" spans="3:4" ht="24" customHeight="1">
      <c r="C116" s="427" t="s">
        <v>340</v>
      </c>
      <c r="D116" s="155"/>
    </row>
    <row r="117" spans="3:4" ht="24" customHeight="1">
      <c r="C117" s="403" t="s">
        <v>1023</v>
      </c>
      <c r="D117" s="155" t="str">
        <f>B115</f>
        <v>Ying Fung</v>
      </c>
    </row>
    <row r="118" spans="2:4" ht="24" customHeight="1">
      <c r="B118" s="152" t="s">
        <v>339</v>
      </c>
      <c r="C118" s="432"/>
      <c r="D118" s="156"/>
    </row>
    <row r="119" spans="2:4" ht="24" customHeight="1">
      <c r="B119" s="386" t="s">
        <v>998</v>
      </c>
      <c r="C119" s="150"/>
      <c r="D119" s="152"/>
    </row>
    <row r="120" spans="2:4" ht="24" customHeight="1">
      <c r="B120" s="400"/>
      <c r="C120" s="400"/>
      <c r="D120" s="400"/>
    </row>
    <row r="121" spans="2:4" ht="24" customHeight="1">
      <c r="B121" s="400"/>
      <c r="C121" s="400"/>
      <c r="D121" s="400"/>
    </row>
    <row r="122" ht="24" customHeight="1">
      <c r="D122" s="147" t="s">
        <v>333</v>
      </c>
    </row>
    <row r="123" ht="24" customHeight="1">
      <c r="D123" s="385" t="s">
        <v>992</v>
      </c>
    </row>
    <row r="124" ht="24" customHeight="1">
      <c r="D124" s="151"/>
    </row>
    <row r="125" spans="2:7" ht="24" customHeight="1">
      <c r="B125" s="152"/>
      <c r="C125" s="153"/>
      <c r="D125" s="427" t="s">
        <v>859</v>
      </c>
      <c r="E125" s="428"/>
      <c r="F125" s="429" t="str">
        <f>D129</f>
        <v>SandBros</v>
      </c>
      <c r="G125" s="430" t="s">
        <v>711</v>
      </c>
    </row>
    <row r="126" spans="2:4" ht="24" customHeight="1">
      <c r="B126" s="152" t="s">
        <v>335</v>
      </c>
      <c r="C126" s="153"/>
      <c r="D126" s="439" t="s">
        <v>1054</v>
      </c>
    </row>
    <row r="127" spans="2:4" ht="24" customHeight="1">
      <c r="B127" s="390" t="s">
        <v>391</v>
      </c>
      <c r="C127" s="431"/>
      <c r="D127" s="154"/>
    </row>
    <row r="128" spans="3:4" ht="24" customHeight="1">
      <c r="C128" s="427" t="s">
        <v>858</v>
      </c>
      <c r="D128" s="155"/>
    </row>
    <row r="129" spans="3:4" ht="24" customHeight="1">
      <c r="C129" s="403" t="s">
        <v>1027</v>
      </c>
      <c r="D129" s="155" t="str">
        <f>B131</f>
        <v>SandBros</v>
      </c>
    </row>
    <row r="130" spans="2:4" ht="24" customHeight="1">
      <c r="B130" s="152" t="s">
        <v>330</v>
      </c>
      <c r="C130" s="432"/>
      <c r="D130" s="156"/>
    </row>
    <row r="131" spans="2:4" ht="24" customHeight="1">
      <c r="B131" s="386" t="s">
        <v>368</v>
      </c>
      <c r="C131" s="150"/>
      <c r="D131" s="152"/>
    </row>
    <row r="132" ht="15.75" customHeight="1"/>
    <row r="134" spans="4:6" ht="15.75">
      <c r="D134" s="157"/>
      <c r="E134" s="153"/>
      <c r="F134" s="152"/>
    </row>
    <row r="135" ht="15.75">
      <c r="D135" s="400"/>
    </row>
  </sheetData>
  <sheetProtection selectLockedCells="1" selectUnlockedCells="1"/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9"/>
  <sheetViews>
    <sheetView zoomScale="70" zoomScaleNormal="70" zoomScalePageLayoutView="0" workbookViewId="0" topLeftCell="A1">
      <selection activeCell="N74" sqref="N74"/>
    </sheetView>
  </sheetViews>
  <sheetFormatPr defaultColWidth="9.00390625" defaultRowHeight="18" customHeight="1"/>
  <cols>
    <col min="1" max="1" width="8.625" style="405" customWidth="1"/>
    <col min="2" max="2" width="25.875" style="405" customWidth="1"/>
    <col min="3" max="3" width="27.25390625" style="405" bestFit="1" customWidth="1"/>
    <col min="4" max="4" width="21.25390625" style="646" bestFit="1" customWidth="1"/>
    <col min="5" max="11" width="15.625" style="405" customWidth="1"/>
    <col min="12" max="15" width="12.875" style="405" customWidth="1"/>
    <col min="16" max="16" width="13.875" style="405" customWidth="1"/>
    <col min="17" max="16384" width="9.00390625" style="405" customWidth="1"/>
  </cols>
  <sheetData>
    <row r="1" spans="2:3" ht="15.75" customHeight="1">
      <c r="B1" s="251" t="s">
        <v>849</v>
      </c>
      <c r="C1" s="645"/>
    </row>
    <row r="2" spans="2:3" ht="15.75" customHeight="1">
      <c r="B2" s="251"/>
      <c r="C2" s="645"/>
    </row>
    <row r="3" spans="2:3" ht="15.75" customHeight="1">
      <c r="B3" s="251" t="s">
        <v>850</v>
      </c>
      <c r="C3" s="645"/>
    </row>
    <row r="4" spans="2:3" ht="15.75" customHeight="1">
      <c r="B4" s="251" t="s">
        <v>848</v>
      </c>
      <c r="C4" s="645"/>
    </row>
    <row r="5" spans="2:9" ht="15.75" customHeight="1">
      <c r="B5" s="146" t="s">
        <v>846</v>
      </c>
      <c r="C5" s="647"/>
      <c r="D5" s="648"/>
      <c r="E5" s="406"/>
      <c r="F5" s="406"/>
      <c r="G5" s="406"/>
      <c r="H5" s="406"/>
      <c r="I5" s="406"/>
    </row>
    <row r="6" spans="2:9" ht="15.75" customHeight="1">
      <c r="B6" s="146" t="s">
        <v>847</v>
      </c>
      <c r="C6" s="647"/>
      <c r="D6" s="648"/>
      <c r="E6" s="406"/>
      <c r="F6" s="406"/>
      <c r="G6" s="406"/>
      <c r="H6" s="406"/>
      <c r="I6" s="406"/>
    </row>
    <row r="7" spans="2:18" ht="15.75" customHeight="1">
      <c r="B7" s="649"/>
      <c r="C7" s="393" t="s">
        <v>142</v>
      </c>
      <c r="D7" s="393" t="s">
        <v>143</v>
      </c>
      <c r="E7" s="393" t="s">
        <v>175</v>
      </c>
      <c r="F7" s="393" t="s">
        <v>180</v>
      </c>
      <c r="G7" s="393" t="s">
        <v>185</v>
      </c>
      <c r="H7" s="393" t="s">
        <v>187</v>
      </c>
      <c r="I7" s="393" t="s">
        <v>189</v>
      </c>
      <c r="J7" s="393" t="s">
        <v>191</v>
      </c>
      <c r="K7" s="646"/>
      <c r="P7" s="646"/>
      <c r="Q7" s="646"/>
      <c r="R7" s="646"/>
    </row>
    <row r="8" spans="2:18" ht="15.75" customHeight="1">
      <c r="B8" s="650"/>
      <c r="C8" s="394" t="s">
        <v>152</v>
      </c>
      <c r="D8" s="394" t="s">
        <v>153</v>
      </c>
      <c r="E8" s="394" t="s">
        <v>154</v>
      </c>
      <c r="F8" s="394" t="s">
        <v>193</v>
      </c>
      <c r="G8" s="394" t="s">
        <v>194</v>
      </c>
      <c r="H8" s="394" t="s">
        <v>195</v>
      </c>
      <c r="I8" s="394" t="s">
        <v>196</v>
      </c>
      <c r="J8" s="394" t="s">
        <v>197</v>
      </c>
      <c r="K8" s="651"/>
      <c r="P8" s="651"/>
      <c r="Q8" s="651"/>
      <c r="R8" s="651"/>
    </row>
    <row r="9" spans="2:18" ht="15.75" customHeight="1">
      <c r="B9" s="650"/>
      <c r="C9" s="394" t="s">
        <v>198</v>
      </c>
      <c r="D9" s="394" t="s">
        <v>199</v>
      </c>
      <c r="E9" s="394" t="s">
        <v>200</v>
      </c>
      <c r="F9" s="394" t="s">
        <v>201</v>
      </c>
      <c r="G9" s="394" t="s">
        <v>202</v>
      </c>
      <c r="H9" s="394" t="s">
        <v>203</v>
      </c>
      <c r="I9" s="394" t="s">
        <v>204</v>
      </c>
      <c r="J9" s="394" t="s">
        <v>205</v>
      </c>
      <c r="K9" s="651"/>
      <c r="P9" s="651"/>
      <c r="Q9" s="651"/>
      <c r="R9" s="651"/>
    </row>
    <row r="10" spans="2:18" ht="15.75" customHeight="1" thickBot="1">
      <c r="B10" s="650"/>
      <c r="C10" s="395" t="s">
        <v>206</v>
      </c>
      <c r="D10" s="395" t="s">
        <v>207</v>
      </c>
      <c r="E10" s="395" t="s">
        <v>208</v>
      </c>
      <c r="F10" s="395" t="s">
        <v>209</v>
      </c>
      <c r="G10" s="395" t="s">
        <v>210</v>
      </c>
      <c r="H10" s="395" t="s">
        <v>211</v>
      </c>
      <c r="I10" s="395" t="s">
        <v>212</v>
      </c>
      <c r="J10" s="395" t="s">
        <v>213</v>
      </c>
      <c r="K10" s="651"/>
      <c r="P10" s="651"/>
      <c r="Q10" s="651"/>
      <c r="R10" s="651"/>
    </row>
    <row r="11" spans="2:10" ht="15.75" customHeight="1">
      <c r="B11" s="650"/>
      <c r="C11" s="396" t="s">
        <v>141</v>
      </c>
      <c r="D11" s="409" t="s">
        <v>138</v>
      </c>
      <c r="E11" s="409" t="s">
        <v>135</v>
      </c>
      <c r="F11" s="410" t="s">
        <v>88</v>
      </c>
      <c r="G11" s="411" t="s">
        <v>87</v>
      </c>
      <c r="H11" s="412" t="s">
        <v>128</v>
      </c>
      <c r="I11" s="409" t="s">
        <v>126</v>
      </c>
      <c r="J11" s="413" t="s">
        <v>86</v>
      </c>
    </row>
    <row r="12" spans="2:10" ht="15.75" customHeight="1">
      <c r="B12" s="650"/>
      <c r="C12" s="397" t="s">
        <v>89</v>
      </c>
      <c r="D12" s="414" t="s">
        <v>139</v>
      </c>
      <c r="E12" s="415" t="s">
        <v>136</v>
      </c>
      <c r="F12" s="416" t="s">
        <v>133</v>
      </c>
      <c r="G12" s="417" t="s">
        <v>131</v>
      </c>
      <c r="H12" s="418" t="s">
        <v>129</v>
      </c>
      <c r="I12" s="419" t="s">
        <v>122</v>
      </c>
      <c r="J12" s="420" t="s">
        <v>118</v>
      </c>
    </row>
    <row r="13" spans="2:10" ht="15.75" customHeight="1" thickBot="1">
      <c r="B13" s="650"/>
      <c r="C13" s="398" t="s">
        <v>286</v>
      </c>
      <c r="D13" s="421" t="s">
        <v>285</v>
      </c>
      <c r="E13" s="421" t="s">
        <v>284</v>
      </c>
      <c r="F13" s="421" t="s">
        <v>283</v>
      </c>
      <c r="G13" s="421" t="s">
        <v>282</v>
      </c>
      <c r="H13" s="422" t="s">
        <v>281</v>
      </c>
      <c r="I13" s="423" t="s">
        <v>123</v>
      </c>
      <c r="J13" s="424" t="s">
        <v>120</v>
      </c>
    </row>
    <row r="14" spans="2:7" ht="15.75" customHeight="1" thickBot="1">
      <c r="B14" s="146"/>
      <c r="C14" s="399" t="s">
        <v>291</v>
      </c>
      <c r="D14" s="425" t="s">
        <v>290</v>
      </c>
      <c r="E14" s="425" t="s">
        <v>289</v>
      </c>
      <c r="F14" s="425" t="s">
        <v>288</v>
      </c>
      <c r="G14" s="426" t="s">
        <v>287</v>
      </c>
    </row>
    <row r="15" spans="2:4" ht="15.75" customHeight="1">
      <c r="B15" s="146"/>
      <c r="D15" s="405"/>
    </row>
    <row r="16" spans="2:7" ht="15.75" customHeight="1">
      <c r="B16" s="146" t="s">
        <v>700</v>
      </c>
      <c r="C16" s="406"/>
      <c r="D16" s="648"/>
      <c r="E16" s="406"/>
      <c r="F16" s="406"/>
      <c r="G16" s="406"/>
    </row>
    <row r="17" spans="2:7" ht="15.75" customHeight="1">
      <c r="B17" s="146" t="s">
        <v>701</v>
      </c>
      <c r="C17" s="406"/>
      <c r="D17" s="648"/>
      <c r="E17" s="406"/>
      <c r="F17" s="406"/>
      <c r="G17" s="406"/>
    </row>
    <row r="18" spans="2:7" ht="15.75" customHeight="1">
      <c r="B18" s="146" t="s">
        <v>702</v>
      </c>
      <c r="C18" s="406"/>
      <c r="D18" s="648"/>
      <c r="E18" s="406"/>
      <c r="F18" s="406"/>
      <c r="G18" s="406"/>
    </row>
    <row r="19" ht="15.75" customHeight="1"/>
    <row r="20" spans="2:4" ht="15.75" customHeight="1">
      <c r="B20" s="652" t="s">
        <v>980</v>
      </c>
      <c r="D20" s="651"/>
    </row>
    <row r="21" spans="3:15" ht="15.75" customHeight="1">
      <c r="C21" s="653"/>
      <c r="D21" s="653"/>
      <c r="E21" s="654"/>
      <c r="F21" s="654"/>
      <c r="G21" s="654"/>
      <c r="H21" s="654"/>
      <c r="I21" s="654"/>
      <c r="J21" s="654"/>
      <c r="L21" s="651"/>
      <c r="M21" s="651"/>
      <c r="N21" s="651"/>
      <c r="O21" s="651"/>
    </row>
    <row r="22" spans="2:15" ht="24" customHeight="1">
      <c r="B22" s="588" t="str">
        <f>'男乙賽程'!R6</f>
        <v>灝龍</v>
      </c>
      <c r="C22" s="655" t="s">
        <v>58</v>
      </c>
      <c r="D22" s="656"/>
      <c r="E22" s="654"/>
      <c r="F22" s="654"/>
      <c r="G22" s="654"/>
      <c r="H22" s="654"/>
      <c r="I22" s="654"/>
      <c r="J22" s="654"/>
      <c r="L22" s="651"/>
      <c r="M22" s="651"/>
      <c r="N22" s="651"/>
      <c r="O22" s="651"/>
    </row>
    <row r="23" spans="2:10" ht="24" customHeight="1">
      <c r="B23" s="592"/>
      <c r="C23" s="657" t="s">
        <v>214</v>
      </c>
      <c r="D23" s="639"/>
      <c r="E23" s="654"/>
      <c r="F23" s="654"/>
      <c r="G23" s="654"/>
      <c r="H23" s="654"/>
      <c r="I23" s="654"/>
      <c r="J23" s="654"/>
    </row>
    <row r="24" spans="2:10" ht="24" customHeight="1">
      <c r="B24" s="589"/>
      <c r="C24" s="658" t="s">
        <v>1241</v>
      </c>
      <c r="D24" s="588" t="str">
        <f>B25</f>
        <v>泰國狼人殺</v>
      </c>
      <c r="E24" s="225"/>
      <c r="F24" s="659"/>
      <c r="G24" s="659"/>
      <c r="H24" s="659"/>
      <c r="I24" s="659"/>
      <c r="J24" s="654"/>
    </row>
    <row r="25" spans="2:10" ht="24" customHeight="1">
      <c r="B25" s="590" t="str">
        <f>'男乙賽程'!R38</f>
        <v>泰國狼人殺</v>
      </c>
      <c r="C25" s="660" t="s">
        <v>1182</v>
      </c>
      <c r="D25" s="661"/>
      <c r="E25" s="365"/>
      <c r="F25" s="447"/>
      <c r="G25" s="659"/>
      <c r="H25" s="659"/>
      <c r="I25" s="659"/>
      <c r="J25" s="654"/>
    </row>
    <row r="26" spans="2:10" ht="24" customHeight="1">
      <c r="B26" s="591"/>
      <c r="C26" s="662"/>
      <c r="D26" s="657" t="s">
        <v>215</v>
      </c>
      <c r="E26" s="663"/>
      <c r="F26" s="447"/>
      <c r="G26" s="659"/>
      <c r="H26" s="659"/>
      <c r="I26" s="659"/>
      <c r="J26" s="654"/>
    </row>
    <row r="27" spans="2:10" ht="24" customHeight="1">
      <c r="B27" s="592"/>
      <c r="C27" s="639"/>
      <c r="D27" s="664" t="s">
        <v>1259</v>
      </c>
      <c r="E27" s="665"/>
      <c r="F27" s="590" t="str">
        <f>D29</f>
        <v>darius</v>
      </c>
      <c r="G27" s="659"/>
      <c r="H27" s="659"/>
      <c r="I27" s="659"/>
      <c r="J27" s="654"/>
    </row>
    <row r="28" spans="2:10" ht="24" customHeight="1">
      <c r="B28" s="590" t="str">
        <f>'男乙賽程'!R20</f>
        <v>KM&amp;WM</v>
      </c>
      <c r="C28" s="666" t="s">
        <v>1183</v>
      </c>
      <c r="D28" s="667"/>
      <c r="E28" s="668"/>
      <c r="F28" s="206"/>
      <c r="G28" s="669"/>
      <c r="H28" s="659"/>
      <c r="I28" s="659"/>
      <c r="J28" s="654"/>
    </row>
    <row r="29" spans="2:10" ht="24" customHeight="1">
      <c r="B29" s="592"/>
      <c r="C29" s="657" t="s">
        <v>216</v>
      </c>
      <c r="D29" s="590" t="str">
        <f>B31</f>
        <v>darius</v>
      </c>
      <c r="E29" s="670"/>
      <c r="F29" s="206"/>
      <c r="G29" s="669"/>
      <c r="H29" s="659"/>
      <c r="I29" s="659"/>
      <c r="J29" s="654"/>
    </row>
    <row r="30" spans="2:10" ht="24" customHeight="1">
      <c r="B30" s="592"/>
      <c r="C30" s="658" t="s">
        <v>1240</v>
      </c>
      <c r="D30" s="671"/>
      <c r="E30" s="668"/>
      <c r="F30" s="206"/>
      <c r="G30" s="669"/>
      <c r="H30" s="659"/>
      <c r="I30" s="659"/>
      <c r="J30" s="654"/>
    </row>
    <row r="31" spans="2:10" ht="24" customHeight="1">
      <c r="B31" s="588" t="s">
        <v>371</v>
      </c>
      <c r="C31" s="672" t="s">
        <v>66</v>
      </c>
      <c r="D31" s="671"/>
      <c r="E31" s="673"/>
      <c r="F31" s="657" t="s">
        <v>217</v>
      </c>
      <c r="G31" s="673"/>
      <c r="H31" s="659"/>
      <c r="I31" s="659"/>
      <c r="J31" s="654"/>
    </row>
    <row r="32" spans="2:10" ht="24" customHeight="1">
      <c r="B32" s="593"/>
      <c r="C32" s="662"/>
      <c r="D32" s="671"/>
      <c r="E32" s="673"/>
      <c r="F32" s="674" t="s">
        <v>1265</v>
      </c>
      <c r="G32" s="673"/>
      <c r="H32" s="659"/>
      <c r="I32" s="659"/>
      <c r="J32" s="654"/>
    </row>
    <row r="33" spans="2:10" ht="24" customHeight="1">
      <c r="B33" s="592"/>
      <c r="C33" s="675"/>
      <c r="D33" s="671"/>
      <c r="E33" s="673"/>
      <c r="F33" s="664"/>
      <c r="G33" s="214"/>
      <c r="H33" s="590" t="str">
        <f>F27</f>
        <v>darius</v>
      </c>
      <c r="I33" s="659"/>
      <c r="J33" s="654"/>
    </row>
    <row r="34" spans="2:10" ht="24" customHeight="1">
      <c r="B34" s="590" t="s">
        <v>1121</v>
      </c>
      <c r="C34" s="676" t="s">
        <v>62</v>
      </c>
      <c r="D34" s="677"/>
      <c r="E34" s="668"/>
      <c r="F34" s="678"/>
      <c r="G34" s="654"/>
      <c r="H34" s="679"/>
      <c r="I34" s="654"/>
      <c r="J34" s="654"/>
    </row>
    <row r="35" spans="2:10" ht="24" customHeight="1">
      <c r="B35" s="592"/>
      <c r="C35" s="657" t="s">
        <v>218</v>
      </c>
      <c r="D35" s="680"/>
      <c r="E35" s="681"/>
      <c r="F35" s="206"/>
      <c r="G35" s="654"/>
      <c r="H35" s="682"/>
      <c r="I35" s="654"/>
      <c r="J35" s="654"/>
    </row>
    <row r="36" spans="2:10" ht="24" customHeight="1">
      <c r="B36" s="592"/>
      <c r="C36" s="683" t="s">
        <v>1239</v>
      </c>
      <c r="D36" s="590" t="str">
        <f>B34</f>
        <v>喺唔喺度</v>
      </c>
      <c r="E36" s="230"/>
      <c r="F36" s="206"/>
      <c r="G36" s="654"/>
      <c r="H36" s="684"/>
      <c r="I36" s="654"/>
      <c r="J36" s="654"/>
    </row>
    <row r="37" spans="2:10" ht="24" customHeight="1">
      <c r="B37" s="590" t="str">
        <f>'男乙賽程'!R26</f>
        <v>北極熊</v>
      </c>
      <c r="C37" s="685" t="s">
        <v>1184</v>
      </c>
      <c r="D37" s="686"/>
      <c r="E37" s="225"/>
      <c r="F37" s="206"/>
      <c r="H37" s="684"/>
      <c r="I37" s="659"/>
      <c r="J37" s="654"/>
    </row>
    <row r="38" spans="2:10" ht="24" customHeight="1">
      <c r="B38" s="639"/>
      <c r="C38" s="662"/>
      <c r="D38" s="657" t="s">
        <v>219</v>
      </c>
      <c r="E38" s="687"/>
      <c r="F38" s="588" t="str">
        <f>D41</f>
        <v>Infinity - LM</v>
      </c>
      <c r="G38" s="669"/>
      <c r="H38" s="688"/>
      <c r="I38" s="659"/>
      <c r="J38" s="654"/>
    </row>
    <row r="39" spans="2:10" ht="24" customHeight="1">
      <c r="B39" s="592"/>
      <c r="C39" s="639"/>
      <c r="D39" s="664" t="s">
        <v>1260</v>
      </c>
      <c r="E39" s="668"/>
      <c r="F39" s="689"/>
      <c r="G39" s="228"/>
      <c r="H39" s="688"/>
      <c r="I39" s="659"/>
      <c r="J39" s="654"/>
    </row>
    <row r="40" spans="2:10" ht="24" customHeight="1">
      <c r="B40" s="590" t="str">
        <f>'男乙賽程'!R7</f>
        <v>老仁</v>
      </c>
      <c r="C40" s="690" t="s">
        <v>1185</v>
      </c>
      <c r="D40" s="691"/>
      <c r="E40" s="230"/>
      <c r="F40" s="225"/>
      <c r="G40" s="659"/>
      <c r="H40" s="688"/>
      <c r="I40" s="659"/>
      <c r="J40" s="654"/>
    </row>
    <row r="41" spans="2:10" ht="24" customHeight="1">
      <c r="B41" s="592"/>
      <c r="C41" s="657" t="s">
        <v>220</v>
      </c>
      <c r="D41" s="588" t="str">
        <f>B43</f>
        <v>Infinity - LM</v>
      </c>
      <c r="E41" s="230"/>
      <c r="F41" s="225"/>
      <c r="G41" s="228"/>
      <c r="H41" s="688"/>
      <c r="I41" s="659"/>
      <c r="J41" s="654"/>
    </row>
    <row r="42" spans="2:10" ht="24" customHeight="1">
      <c r="B42" s="592"/>
      <c r="C42" s="658" t="s">
        <v>1242</v>
      </c>
      <c r="D42" s="692"/>
      <c r="E42" s="225"/>
      <c r="F42" s="225"/>
      <c r="G42" s="659"/>
      <c r="H42" s="688"/>
      <c r="I42" s="659"/>
      <c r="J42" s="654"/>
    </row>
    <row r="43" spans="2:10" ht="24" customHeight="1">
      <c r="B43" s="588" t="str">
        <f>'男乙賽程'!R25</f>
        <v>Infinity - LM</v>
      </c>
      <c r="C43" s="672" t="s">
        <v>61</v>
      </c>
      <c r="D43" s="693"/>
      <c r="E43" s="681"/>
      <c r="F43" s="228"/>
      <c r="H43" s="657" t="s">
        <v>221</v>
      </c>
      <c r="I43" s="694"/>
      <c r="J43" s="588" t="str">
        <f>H54</f>
        <v>消防</v>
      </c>
    </row>
    <row r="44" spans="2:10" ht="24" customHeight="1">
      <c r="B44" s="592"/>
      <c r="C44" s="639"/>
      <c r="D44" s="677"/>
      <c r="E44" s="670"/>
      <c r="F44" s="228"/>
      <c r="H44" s="206" t="s">
        <v>156</v>
      </c>
      <c r="I44" s="214"/>
      <c r="J44" s="654"/>
    </row>
    <row r="45" spans="2:10" ht="24" customHeight="1">
      <c r="B45" s="592"/>
      <c r="C45" s="639"/>
      <c r="D45" s="677"/>
      <c r="E45" s="670"/>
      <c r="F45" s="230"/>
      <c r="G45" s="695"/>
      <c r="H45" s="760" t="s">
        <v>1270</v>
      </c>
      <c r="I45" s="695"/>
      <c r="J45" s="653"/>
    </row>
    <row r="46" spans="2:10" ht="24" customHeight="1">
      <c r="B46" s="588" t="str">
        <f>'男乙賽程'!R19</f>
        <v>消防</v>
      </c>
      <c r="C46" s="655" t="s">
        <v>60</v>
      </c>
      <c r="D46" s="656"/>
      <c r="E46" s="654"/>
      <c r="F46" s="696"/>
      <c r="G46" s="654"/>
      <c r="H46" s="688"/>
      <c r="I46" s="654"/>
      <c r="J46" s="653"/>
    </row>
    <row r="47" spans="2:10" ht="24" customHeight="1">
      <c r="B47" s="592"/>
      <c r="C47" s="657" t="s">
        <v>222</v>
      </c>
      <c r="D47" s="697"/>
      <c r="E47" s="654"/>
      <c r="F47" s="696"/>
      <c r="G47" s="659"/>
      <c r="H47" s="688"/>
      <c r="I47" s="659"/>
      <c r="J47" s="654"/>
    </row>
    <row r="48" spans="2:10" ht="24" customHeight="1">
      <c r="B48" s="592"/>
      <c r="C48" s="658" t="s">
        <v>1243</v>
      </c>
      <c r="D48" s="588" t="str">
        <f>B46</f>
        <v>消防</v>
      </c>
      <c r="E48" s="225"/>
      <c r="F48" s="233"/>
      <c r="G48" s="228"/>
      <c r="H48" s="688"/>
      <c r="I48" s="659"/>
      <c r="J48" s="654"/>
    </row>
    <row r="49" spans="2:10" ht="24" customHeight="1">
      <c r="B49" s="590" t="str">
        <f>'男乙賽程'!R44</f>
        <v>DBS</v>
      </c>
      <c r="C49" s="685" t="s">
        <v>1186</v>
      </c>
      <c r="D49" s="698"/>
      <c r="G49" s="228"/>
      <c r="H49" s="688"/>
      <c r="I49" s="659"/>
      <c r="J49" s="654"/>
    </row>
    <row r="50" spans="2:10" ht="24" customHeight="1">
      <c r="B50" s="592"/>
      <c r="C50" s="662"/>
      <c r="D50" s="657" t="s">
        <v>223</v>
      </c>
      <c r="E50" s="699"/>
      <c r="G50" s="228"/>
      <c r="H50" s="688"/>
      <c r="I50" s="659"/>
      <c r="J50" s="654"/>
    </row>
    <row r="51" spans="2:10" ht="24" customHeight="1">
      <c r="B51" s="592"/>
      <c r="C51" s="700"/>
      <c r="D51" s="664" t="s">
        <v>1263</v>
      </c>
      <c r="E51" s="681"/>
      <c r="F51" s="588" t="str">
        <f>D48</f>
        <v>消防</v>
      </c>
      <c r="G51" s="228"/>
      <c r="H51" s="688"/>
      <c r="I51" s="659"/>
      <c r="J51" s="654"/>
    </row>
    <row r="52" spans="2:10" ht="24" customHeight="1">
      <c r="B52" s="592"/>
      <c r="C52" s="700"/>
      <c r="D52" s="664"/>
      <c r="E52" s="681"/>
      <c r="F52" s="206"/>
      <c r="G52" s="228"/>
      <c r="H52" s="688"/>
      <c r="I52" s="659"/>
      <c r="J52" s="654"/>
    </row>
    <row r="53" spans="2:10" ht="24" customHeight="1">
      <c r="B53" s="590" t="str">
        <f>'男乙賽程'!R32</f>
        <v>Infinity - Ivan &amp; Pak</v>
      </c>
      <c r="C53" s="701" t="s">
        <v>1187</v>
      </c>
      <c r="D53" s="667"/>
      <c r="E53" s="668"/>
      <c r="F53" s="206"/>
      <c r="G53" s="228"/>
      <c r="H53" s="688"/>
      <c r="I53" s="659"/>
      <c r="J53" s="654"/>
    </row>
    <row r="54" spans="2:10" ht="24" customHeight="1">
      <c r="B54" s="592"/>
      <c r="C54" s="657" t="s">
        <v>224</v>
      </c>
      <c r="D54" s="590" t="str">
        <f>B53</f>
        <v>Infinity - Ivan &amp; Pak</v>
      </c>
      <c r="E54" s="670"/>
      <c r="F54" s="206"/>
      <c r="G54" s="687"/>
      <c r="H54" s="588" t="str">
        <f>F51</f>
        <v>消防</v>
      </c>
      <c r="I54" s="659"/>
      <c r="J54" s="654"/>
    </row>
    <row r="55" spans="2:10" ht="24" customHeight="1">
      <c r="B55" s="592"/>
      <c r="C55" s="658" t="s">
        <v>1238</v>
      </c>
      <c r="D55" s="671"/>
      <c r="E55" s="668"/>
      <c r="F55" s="206"/>
      <c r="G55" s="654"/>
      <c r="I55" s="659"/>
      <c r="J55" s="654"/>
    </row>
    <row r="56" spans="2:10" ht="24" customHeight="1">
      <c r="B56" s="588" t="s">
        <v>1122</v>
      </c>
      <c r="C56" s="672" t="s">
        <v>64</v>
      </c>
      <c r="D56" s="671"/>
      <c r="E56" s="673"/>
      <c r="F56" s="657" t="s">
        <v>225</v>
      </c>
      <c r="G56" s="225"/>
      <c r="H56" s="659"/>
      <c r="I56" s="659"/>
      <c r="J56" s="654"/>
    </row>
    <row r="57" spans="2:10" ht="24" customHeight="1">
      <c r="B57" s="592"/>
      <c r="C57" s="639"/>
      <c r="D57" s="677"/>
      <c r="E57" s="668"/>
      <c r="F57" s="664" t="s">
        <v>1266</v>
      </c>
      <c r="G57" s="654"/>
      <c r="H57" s="654"/>
      <c r="I57" s="659"/>
      <c r="J57" s="654"/>
    </row>
    <row r="58" spans="2:10" ht="24" customHeight="1">
      <c r="B58" s="237"/>
      <c r="C58" s="675"/>
      <c r="D58" s="677"/>
      <c r="E58" s="668"/>
      <c r="F58" s="206"/>
      <c r="G58" s="654"/>
      <c r="H58" s="654"/>
      <c r="I58" s="659"/>
      <c r="J58" s="654"/>
    </row>
    <row r="59" spans="2:10" ht="24" customHeight="1">
      <c r="B59" s="590" t="s">
        <v>368</v>
      </c>
      <c r="C59" s="660" t="s">
        <v>65</v>
      </c>
      <c r="D59" s="702"/>
      <c r="E59" s="681"/>
      <c r="F59" s="206"/>
      <c r="G59" s="654"/>
      <c r="H59" s="654"/>
      <c r="I59" s="659"/>
      <c r="J59" s="654"/>
    </row>
    <row r="60" spans="2:10" ht="24" customHeight="1">
      <c r="B60" s="592"/>
      <c r="C60" s="657" t="s">
        <v>226</v>
      </c>
      <c r="D60" s="703"/>
      <c r="E60" s="228"/>
      <c r="F60" s="206"/>
      <c r="G60" s="654"/>
      <c r="H60" s="704"/>
      <c r="I60" s="705"/>
      <c r="J60" s="654"/>
    </row>
    <row r="61" spans="2:10" ht="24" customHeight="1">
      <c r="B61" s="237"/>
      <c r="C61" s="658" t="s">
        <v>1244</v>
      </c>
      <c r="D61" s="588" t="str">
        <f>B59</f>
        <v>SandBros</v>
      </c>
      <c r="E61" s="225"/>
      <c r="F61" s="206"/>
      <c r="G61" s="654"/>
      <c r="H61" s="588" t="str">
        <f>F38</f>
        <v>Infinity - LM</v>
      </c>
      <c r="I61" s="706"/>
      <c r="J61" s="654"/>
    </row>
    <row r="62" spans="2:10" ht="24" customHeight="1">
      <c r="B62" s="588" t="str">
        <f>'男乙賽程'!R14</f>
        <v>KUTINLOK</v>
      </c>
      <c r="C62" s="672" t="s">
        <v>1188</v>
      </c>
      <c r="D62" s="657"/>
      <c r="F62" s="707"/>
      <c r="G62" s="659"/>
      <c r="H62" s="654"/>
      <c r="I62" s="706"/>
      <c r="J62" s="654"/>
    </row>
    <row r="63" spans="2:10" ht="24" customHeight="1">
      <c r="B63" s="592"/>
      <c r="C63" s="639"/>
      <c r="D63" s="657" t="s">
        <v>227</v>
      </c>
      <c r="E63" s="687"/>
      <c r="F63" s="588" t="str">
        <f>D61</f>
        <v>SandBros</v>
      </c>
      <c r="G63" s="708"/>
      <c r="H63" s="709"/>
      <c r="I63" s="710"/>
      <c r="J63" s="654"/>
    </row>
    <row r="64" spans="2:10" ht="24" customHeight="1">
      <c r="B64" s="592"/>
      <c r="C64" s="639"/>
      <c r="D64" s="758" t="s">
        <v>1262</v>
      </c>
      <c r="E64" s="668"/>
      <c r="F64" s="689"/>
      <c r="G64" s="708"/>
      <c r="H64" s="709"/>
      <c r="I64" s="710"/>
      <c r="J64" s="654"/>
    </row>
    <row r="65" spans="2:10" ht="24" customHeight="1">
      <c r="B65" s="593"/>
      <c r="C65" s="675"/>
      <c r="D65" s="711"/>
      <c r="E65" s="230"/>
      <c r="F65" s="659"/>
      <c r="G65" s="708"/>
      <c r="H65" s="709"/>
      <c r="I65" s="657" t="s">
        <v>228</v>
      </c>
      <c r="J65" s="588" t="str">
        <f>H61</f>
        <v>Infinity - LM</v>
      </c>
    </row>
    <row r="66" spans="2:10" ht="24" customHeight="1">
      <c r="B66" s="590" t="str">
        <f>'男乙賽程'!R50</f>
        <v>Infinity - OHANA</v>
      </c>
      <c r="C66" s="243" t="s">
        <v>1189</v>
      </c>
      <c r="D66" s="405"/>
      <c r="E66" s="365"/>
      <c r="F66" s="659"/>
      <c r="G66" s="708"/>
      <c r="H66" s="709"/>
      <c r="I66" s="712" t="s">
        <v>158</v>
      </c>
      <c r="J66" s="713"/>
    </row>
    <row r="67" spans="2:10" ht="24" customHeight="1">
      <c r="B67" s="592"/>
      <c r="C67" s="657" t="s">
        <v>229</v>
      </c>
      <c r="D67" s="590" t="str">
        <f>B69</f>
        <v>Alps - 互相傷害</v>
      </c>
      <c r="E67" s="225"/>
      <c r="F67" s="659"/>
      <c r="G67" s="708"/>
      <c r="H67" s="709"/>
      <c r="I67" s="695" t="s">
        <v>1269</v>
      </c>
      <c r="J67" s="665"/>
    </row>
    <row r="68" spans="2:10" ht="24" customHeight="1">
      <c r="B68" s="593"/>
      <c r="C68" s="658" t="s">
        <v>1237</v>
      </c>
      <c r="D68" s="656"/>
      <c r="E68" s="681"/>
      <c r="F68" s="228"/>
      <c r="G68" s="708"/>
      <c r="H68" s="709"/>
      <c r="I68" s="710"/>
      <c r="J68" s="654"/>
    </row>
    <row r="69" spans="2:10" ht="24" customHeight="1">
      <c r="B69" s="590" t="str">
        <f>'男乙賽程'!R13</f>
        <v>Alps - 互相傷害</v>
      </c>
      <c r="C69" s="672" t="s">
        <v>59</v>
      </c>
      <c r="D69" s="656"/>
      <c r="E69" s="654"/>
      <c r="F69" s="696"/>
      <c r="G69" s="708"/>
      <c r="H69" s="588" t="str">
        <f>F63</f>
        <v>SandBros</v>
      </c>
      <c r="I69" s="714"/>
      <c r="J69" s="654"/>
    </row>
    <row r="70" spans="2:10" ht="24" customHeight="1">
      <c r="B70" s="715"/>
      <c r="C70" s="639"/>
      <c r="D70" s="653"/>
      <c r="E70" s="654"/>
      <c r="F70" s="654"/>
      <c r="G70" s="708"/>
      <c r="H70" s="716"/>
      <c r="I70" s="654"/>
      <c r="J70" s="654"/>
    </row>
    <row r="71" spans="2:10" ht="24" customHeight="1">
      <c r="B71" s="654"/>
      <c r="C71" s="654"/>
      <c r="D71" s="653"/>
      <c r="E71" s="654"/>
      <c r="F71" s="654"/>
      <c r="G71" s="654"/>
      <c r="H71" s="654"/>
      <c r="I71" s="654"/>
      <c r="J71" s="654"/>
    </row>
    <row r="72" spans="2:9" ht="24" customHeight="1">
      <c r="B72" s="579" t="str">
        <f>'男乙賽程'!R7</f>
        <v>老仁</v>
      </c>
      <c r="C72" s="717" t="s">
        <v>73</v>
      </c>
      <c r="D72" s="651"/>
      <c r="G72" s="718" t="s">
        <v>39</v>
      </c>
      <c r="H72" s="719" t="s">
        <v>46</v>
      </c>
      <c r="I72" s="588" t="str">
        <f>J43</f>
        <v>消防</v>
      </c>
    </row>
    <row r="73" spans="2:9" ht="24" customHeight="1">
      <c r="B73" s="579" t="str">
        <f>'男乙賽程'!R14</f>
        <v>KUTINLOK</v>
      </c>
      <c r="C73" s="717" t="s">
        <v>72</v>
      </c>
      <c r="D73" s="651"/>
      <c r="G73" s="718" t="s">
        <v>42</v>
      </c>
      <c r="H73" s="719" t="s">
        <v>49</v>
      </c>
      <c r="I73" s="590" t="str">
        <f>H33</f>
        <v>darius</v>
      </c>
    </row>
    <row r="74" spans="2:9" ht="24" customHeight="1">
      <c r="B74" s="579" t="str">
        <f>'男乙賽程'!R20</f>
        <v>KM&amp;WM</v>
      </c>
      <c r="C74" s="717" t="s">
        <v>71</v>
      </c>
      <c r="D74" s="651"/>
      <c r="G74" s="718" t="s">
        <v>45</v>
      </c>
      <c r="H74" s="719" t="s">
        <v>52</v>
      </c>
      <c r="I74" s="588" t="str">
        <f>J65</f>
        <v>Infinity - LM</v>
      </c>
    </row>
    <row r="75" spans="2:9" ht="24" customHeight="1">
      <c r="B75" s="579" t="str">
        <f>'男乙賽程'!R26</f>
        <v>北極熊</v>
      </c>
      <c r="C75" s="717" t="s">
        <v>70</v>
      </c>
      <c r="D75" s="651"/>
      <c r="G75" s="718" t="s">
        <v>48</v>
      </c>
      <c r="H75" s="719" t="s">
        <v>56</v>
      </c>
      <c r="I75" s="830" t="str">
        <f>H69</f>
        <v>SandBros</v>
      </c>
    </row>
    <row r="76" spans="2:9" ht="24" customHeight="1">
      <c r="B76" s="579" t="str">
        <f>'男乙賽程'!R32</f>
        <v>Infinity - Ivan &amp; Pak</v>
      </c>
      <c r="C76" s="717" t="s">
        <v>69</v>
      </c>
      <c r="D76" s="651"/>
      <c r="G76" s="718" t="s">
        <v>51</v>
      </c>
      <c r="H76" s="719" t="s">
        <v>63</v>
      </c>
      <c r="I76" s="581"/>
    </row>
    <row r="77" spans="2:8" ht="24" customHeight="1">
      <c r="B77" s="579" t="str">
        <f>'男乙賽程'!R38</f>
        <v>泰國狼人殺</v>
      </c>
      <c r="C77" s="717" t="s">
        <v>90</v>
      </c>
      <c r="D77" s="651"/>
      <c r="G77" s="718" t="s">
        <v>67</v>
      </c>
      <c r="H77" s="719" t="s">
        <v>68</v>
      </c>
    </row>
    <row r="78" spans="2:4" ht="24" customHeight="1">
      <c r="B78" s="579" t="str">
        <f>'男乙賽程'!R44</f>
        <v>DBS</v>
      </c>
      <c r="C78" s="717" t="s">
        <v>91</v>
      </c>
      <c r="D78" s="651"/>
    </row>
    <row r="79" spans="2:4" ht="24" customHeight="1">
      <c r="B79" s="579" t="str">
        <f>'男乙賽程'!R50</f>
        <v>Infinity - OHANA</v>
      </c>
      <c r="C79" s="717" t="s">
        <v>92</v>
      </c>
      <c r="D79" s="651"/>
    </row>
    <row r="80" ht="15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9.00390625" style="1" customWidth="1"/>
    <col min="2" max="2" width="9.50390625" style="1" customWidth="1"/>
    <col min="3" max="3" width="7.875" style="5" customWidth="1"/>
    <col min="4" max="4" width="10.125" style="5" customWidth="1"/>
    <col min="5" max="5" width="15.625" style="1" customWidth="1"/>
    <col min="6" max="6" width="5.125" style="1" customWidth="1"/>
    <col min="7" max="7" width="15.875" style="1" customWidth="1"/>
    <col min="8" max="8" width="25.50390625" style="1" customWidth="1"/>
    <col min="9" max="9" width="3.125" style="1" customWidth="1"/>
    <col min="10" max="10" width="25.50390625" style="1" customWidth="1"/>
    <col min="11" max="14" width="9.00390625" style="5" customWidth="1"/>
    <col min="15" max="15" width="25.875" style="4" customWidth="1"/>
    <col min="16" max="16" width="9.00390625" style="1" customWidth="1"/>
    <col min="17" max="17" width="8.625" style="1" customWidth="1"/>
    <col min="18" max="18" width="17.625" style="1" customWidth="1"/>
    <col min="19" max="20" width="9.00390625" style="1" customWidth="1"/>
    <col min="21" max="21" width="9.00390625" style="7" customWidth="1"/>
    <col min="22" max="22" width="9.00390625" style="1" customWidth="1"/>
    <col min="23" max="23" width="15.375" style="1" customWidth="1"/>
    <col min="24" max="16384" width="9.00390625" style="1" customWidth="1"/>
  </cols>
  <sheetData>
    <row r="1" spans="2:8" ht="23.25">
      <c r="B1" s="2" t="s">
        <v>230</v>
      </c>
      <c r="C1" s="254"/>
      <c r="D1" s="254"/>
      <c r="E1" s="4"/>
      <c r="G1" s="5"/>
      <c r="H1" s="6"/>
    </row>
    <row r="2" spans="2:8" ht="24">
      <c r="B2" s="6" t="s">
        <v>714</v>
      </c>
      <c r="C2" s="254"/>
      <c r="D2" s="254"/>
      <c r="E2" s="4"/>
      <c r="G2" s="5"/>
      <c r="H2" s="6"/>
    </row>
    <row r="3" spans="2:14" ht="15.75" customHeight="1">
      <c r="B3" s="9"/>
      <c r="D3" s="255"/>
      <c r="E3" s="11"/>
      <c r="F3" s="11"/>
      <c r="G3" s="12"/>
      <c r="H3" s="772" t="s">
        <v>694</v>
      </c>
      <c r="I3" s="773"/>
      <c r="J3" s="774"/>
      <c r="K3" s="5" t="s">
        <v>695</v>
      </c>
      <c r="L3" s="5" t="s">
        <v>696</v>
      </c>
      <c r="M3" s="5" t="s">
        <v>696</v>
      </c>
      <c r="N3" s="5" t="s">
        <v>695</v>
      </c>
    </row>
    <row r="4" spans="2:15" ht="15.75" customHeight="1">
      <c r="B4" s="13" t="s">
        <v>163</v>
      </c>
      <c r="C4" s="13" t="s">
        <v>164</v>
      </c>
      <c r="D4" s="14" t="s">
        <v>165</v>
      </c>
      <c r="E4" s="13"/>
      <c r="F4" s="13" t="s">
        <v>166</v>
      </c>
      <c r="G4" s="13"/>
      <c r="H4" s="256" t="s">
        <v>167</v>
      </c>
      <c r="I4" s="257"/>
      <c r="J4" s="256" t="s">
        <v>168</v>
      </c>
      <c r="K4" s="13"/>
      <c r="L4" s="13"/>
      <c r="M4" s="13"/>
      <c r="N4" s="13"/>
      <c r="O4" s="258"/>
    </row>
    <row r="5" spans="2:21" ht="15.75" customHeight="1">
      <c r="B5" s="259" t="s">
        <v>697</v>
      </c>
      <c r="C5" s="260" t="s">
        <v>698</v>
      </c>
      <c r="D5" s="261" t="s">
        <v>163</v>
      </c>
      <c r="E5" s="260"/>
      <c r="F5" s="260" t="s">
        <v>699</v>
      </c>
      <c r="G5" s="260"/>
      <c r="H5" s="19" t="s">
        <v>32</v>
      </c>
      <c r="I5" s="20"/>
      <c r="J5" s="19" t="s">
        <v>32</v>
      </c>
      <c r="K5" s="262"/>
      <c r="L5" s="262"/>
      <c r="M5" s="262"/>
      <c r="N5" s="262"/>
      <c r="O5" s="258"/>
      <c r="P5" s="21" t="s">
        <v>142</v>
      </c>
      <c r="Q5" s="7" t="s">
        <v>171</v>
      </c>
      <c r="R5" s="4" t="s">
        <v>31</v>
      </c>
      <c r="S5" s="4" t="s">
        <v>172</v>
      </c>
      <c r="T5" s="4" t="s">
        <v>173</v>
      </c>
      <c r="U5" s="4" t="s">
        <v>37</v>
      </c>
    </row>
    <row r="6" spans="2:26" ht="18" customHeight="1">
      <c r="B6" s="22">
        <v>1</v>
      </c>
      <c r="C6" s="23" t="s">
        <v>142</v>
      </c>
      <c r="D6" s="24">
        <v>1</v>
      </c>
      <c r="E6" s="25" t="s">
        <v>58</v>
      </c>
      <c r="F6" s="25" t="s">
        <v>174</v>
      </c>
      <c r="G6" s="25" t="s">
        <v>231</v>
      </c>
      <c r="H6" s="26" t="str">
        <f>VLOOKUP(E6,MD!$C$6:$K$102,3,FALSE)</f>
        <v>灝龍</v>
      </c>
      <c r="I6" s="27" t="s">
        <v>174</v>
      </c>
      <c r="J6" s="28" t="s">
        <v>394</v>
      </c>
      <c r="K6" s="263">
        <v>2</v>
      </c>
      <c r="L6" s="264">
        <f>21+21</f>
        <v>42</v>
      </c>
      <c r="M6" s="264">
        <f>10+12</f>
        <v>22</v>
      </c>
      <c r="N6" s="264">
        <v>0</v>
      </c>
      <c r="O6" s="258" t="s">
        <v>1047</v>
      </c>
      <c r="P6" s="21"/>
      <c r="Q6" s="624">
        <v>1</v>
      </c>
      <c r="R6" s="625" t="s">
        <v>1076</v>
      </c>
      <c r="S6" s="625">
        <v>3</v>
      </c>
      <c r="T6" s="625">
        <v>0</v>
      </c>
      <c r="U6" s="625">
        <f>S6*3+T6*0</f>
        <v>9</v>
      </c>
      <c r="V6" s="8"/>
      <c r="W6" s="8"/>
      <c r="X6" s="8"/>
      <c r="Y6" s="8"/>
      <c r="Z6" s="8"/>
    </row>
    <row r="7" spans="2:26" ht="18" customHeight="1">
      <c r="B7" s="31">
        <v>2</v>
      </c>
      <c r="C7" s="32" t="s">
        <v>142</v>
      </c>
      <c r="D7" s="33">
        <v>2</v>
      </c>
      <c r="E7" s="34" t="s">
        <v>73</v>
      </c>
      <c r="F7" s="34" t="s">
        <v>174</v>
      </c>
      <c r="G7" s="34" t="s">
        <v>76</v>
      </c>
      <c r="H7" s="35" t="str">
        <f>VLOOKUP(E7,MD!$C$6:$K$102,3,FALSE)</f>
        <v>老仁</v>
      </c>
      <c r="I7" s="36" t="s">
        <v>174</v>
      </c>
      <c r="J7" s="37" t="str">
        <f>VLOOKUP(G7,MD!$C$6:$K$102,3,FALSE)</f>
        <v>無聊咪打吓波</v>
      </c>
      <c r="K7" s="263">
        <v>2</v>
      </c>
      <c r="L7" s="264">
        <f>21+21</f>
        <v>42</v>
      </c>
      <c r="M7" s="264">
        <f>17+10</f>
        <v>27</v>
      </c>
      <c r="N7" s="264">
        <v>0</v>
      </c>
      <c r="O7" s="258" t="s">
        <v>1073</v>
      </c>
      <c r="P7" s="21"/>
      <c r="Q7" s="624">
        <v>2</v>
      </c>
      <c r="R7" s="625" t="s">
        <v>1077</v>
      </c>
      <c r="S7" s="625">
        <v>2</v>
      </c>
      <c r="T7" s="625">
        <v>1</v>
      </c>
      <c r="U7" s="625">
        <f>S7*3+T7*0</f>
        <v>6</v>
      </c>
      <c r="V7" s="8"/>
      <c r="W7" s="8"/>
      <c r="X7" s="8"/>
      <c r="Y7" s="8"/>
      <c r="Z7" s="8"/>
    </row>
    <row r="8" spans="2:26" ht="18" customHeight="1">
      <c r="B8" s="31">
        <v>3</v>
      </c>
      <c r="C8" s="32" t="s">
        <v>142</v>
      </c>
      <c r="D8" s="33">
        <v>3</v>
      </c>
      <c r="E8" s="34" t="s">
        <v>58</v>
      </c>
      <c r="F8" s="34" t="s">
        <v>174</v>
      </c>
      <c r="G8" s="34" t="s">
        <v>76</v>
      </c>
      <c r="H8" s="35" t="str">
        <f>VLOOKUP(E8,MD!$C$6:$K$102,3,FALSE)</f>
        <v>灝龍</v>
      </c>
      <c r="I8" s="36" t="s">
        <v>174</v>
      </c>
      <c r="J8" s="37" t="str">
        <f>VLOOKUP(G8,MD!$C$6:$K$102,3,FALSE)</f>
        <v>無聊咪打吓波</v>
      </c>
      <c r="K8" s="263">
        <v>2</v>
      </c>
      <c r="L8" s="264">
        <f>21+21</f>
        <v>42</v>
      </c>
      <c r="M8" s="264">
        <f>12+14</f>
        <v>26</v>
      </c>
      <c r="N8" s="264">
        <v>0</v>
      </c>
      <c r="O8" s="258" t="s">
        <v>1074</v>
      </c>
      <c r="P8" s="21"/>
      <c r="Q8" s="624">
        <v>3</v>
      </c>
      <c r="R8" s="625" t="s">
        <v>1078</v>
      </c>
      <c r="S8" s="625">
        <v>1</v>
      </c>
      <c r="T8" s="625">
        <v>2</v>
      </c>
      <c r="U8" s="625">
        <f>S8*3+T8*0</f>
        <v>3</v>
      </c>
      <c r="V8" s="8"/>
      <c r="W8" s="8"/>
      <c r="X8" s="8"/>
      <c r="Y8" s="8"/>
      <c r="Z8" s="8"/>
    </row>
    <row r="9" spans="2:26" ht="18" customHeight="1">
      <c r="B9" s="31">
        <v>4</v>
      </c>
      <c r="C9" s="32" t="s">
        <v>142</v>
      </c>
      <c r="D9" s="33">
        <v>4</v>
      </c>
      <c r="E9" s="34" t="s">
        <v>73</v>
      </c>
      <c r="F9" s="34" t="s">
        <v>174</v>
      </c>
      <c r="G9" s="34" t="s">
        <v>231</v>
      </c>
      <c r="H9" s="35" t="str">
        <f>VLOOKUP(E9,MD!$C$6:$K$102,3,FALSE)</f>
        <v>老仁</v>
      </c>
      <c r="I9" s="36" t="s">
        <v>174</v>
      </c>
      <c r="J9" s="37" t="s">
        <v>394</v>
      </c>
      <c r="K9" s="263">
        <v>2</v>
      </c>
      <c r="L9" s="264">
        <f>21+21</f>
        <v>42</v>
      </c>
      <c r="M9" s="264">
        <f>17+18</f>
        <v>35</v>
      </c>
      <c r="N9" s="264">
        <v>0</v>
      </c>
      <c r="O9" s="258" t="s">
        <v>1075</v>
      </c>
      <c r="P9" s="21"/>
      <c r="Q9" s="624">
        <v>4</v>
      </c>
      <c r="R9" s="626" t="s">
        <v>394</v>
      </c>
      <c r="S9" s="625">
        <v>0</v>
      </c>
      <c r="T9" s="625">
        <v>3</v>
      </c>
      <c r="U9" s="625">
        <f>S9*3+T9*0</f>
        <v>0</v>
      </c>
      <c r="V9" s="8"/>
      <c r="W9" s="8"/>
      <c r="X9" s="8"/>
      <c r="Y9" s="8"/>
      <c r="Z9" s="8"/>
    </row>
    <row r="10" spans="2:26" ht="18" customHeight="1">
      <c r="B10" s="38">
        <v>5</v>
      </c>
      <c r="C10" s="32" t="s">
        <v>142</v>
      </c>
      <c r="D10" s="33">
        <v>5</v>
      </c>
      <c r="E10" s="34" t="s">
        <v>76</v>
      </c>
      <c r="F10" s="34" t="s">
        <v>174</v>
      </c>
      <c r="G10" s="34" t="s">
        <v>231</v>
      </c>
      <c r="H10" s="35" t="str">
        <f>VLOOKUP(E10,MD!$C$6:$K$102,3,FALSE)</f>
        <v>無聊咪打吓波</v>
      </c>
      <c r="I10" s="36" t="s">
        <v>174</v>
      </c>
      <c r="J10" s="37" t="s">
        <v>394</v>
      </c>
      <c r="K10" s="263">
        <v>2</v>
      </c>
      <c r="L10" s="264">
        <v>42</v>
      </c>
      <c r="M10" s="264">
        <v>0</v>
      </c>
      <c r="N10" s="264">
        <v>0</v>
      </c>
      <c r="O10" s="258" t="s">
        <v>1193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3" ht="18" customHeight="1">
      <c r="B11" s="38">
        <v>6</v>
      </c>
      <c r="C11" s="39" t="s">
        <v>142</v>
      </c>
      <c r="D11" s="40">
        <v>6</v>
      </c>
      <c r="E11" s="41" t="s">
        <v>58</v>
      </c>
      <c r="F11" s="41" t="s">
        <v>174</v>
      </c>
      <c r="G11" s="41" t="s">
        <v>73</v>
      </c>
      <c r="H11" s="42" t="str">
        <f>VLOOKUP(E11,MD!$C$6:$K$102,3,FALSE)</f>
        <v>灝龍</v>
      </c>
      <c r="I11" s="43" t="s">
        <v>174</v>
      </c>
      <c r="J11" s="44" t="str">
        <f>VLOOKUP(G11,MD!$C$6:$K$102,3,FALSE)</f>
        <v>老仁</v>
      </c>
      <c r="K11" s="263">
        <v>2</v>
      </c>
      <c r="L11" s="264">
        <v>42</v>
      </c>
      <c r="M11" s="264">
        <v>19</v>
      </c>
      <c r="N11" s="264">
        <v>0</v>
      </c>
      <c r="O11" s="258" t="s">
        <v>1190</v>
      </c>
      <c r="P11" s="45"/>
      <c r="Q11" s="45"/>
      <c r="V11" s="45"/>
      <c r="W11" s="45"/>
    </row>
    <row r="12" spans="2:23" ht="18" customHeight="1">
      <c r="B12" s="38">
        <v>7</v>
      </c>
      <c r="C12" s="46" t="s">
        <v>143</v>
      </c>
      <c r="D12" s="47">
        <v>1</v>
      </c>
      <c r="E12" s="48" t="s">
        <v>59</v>
      </c>
      <c r="F12" s="48" t="s">
        <v>174</v>
      </c>
      <c r="G12" s="48" t="s">
        <v>232</v>
      </c>
      <c r="H12" s="265" t="str">
        <f>VLOOKUP(E12,MD!$C$6:$K$102,3,FALSE)</f>
        <v>KUTINLOK</v>
      </c>
      <c r="I12" s="266" t="s">
        <v>174</v>
      </c>
      <c r="J12" s="267" t="s">
        <v>312</v>
      </c>
      <c r="K12" s="268">
        <v>2</v>
      </c>
      <c r="L12" s="269">
        <f>21+21</f>
        <v>42</v>
      </c>
      <c r="M12" s="269">
        <v>0</v>
      </c>
      <c r="N12" s="269">
        <v>0</v>
      </c>
      <c r="O12" s="258" t="s">
        <v>1079</v>
      </c>
      <c r="P12" s="7" t="s">
        <v>143</v>
      </c>
      <c r="Q12" s="7" t="s">
        <v>171</v>
      </c>
      <c r="R12" s="4" t="s">
        <v>31</v>
      </c>
      <c r="S12" s="4" t="s">
        <v>172</v>
      </c>
      <c r="T12" s="4" t="s">
        <v>173</v>
      </c>
      <c r="U12" s="4" t="s">
        <v>37</v>
      </c>
      <c r="V12" s="45"/>
      <c r="W12" s="45"/>
    </row>
    <row r="13" spans="2:26" ht="18" customHeight="1">
      <c r="B13" s="22">
        <v>8</v>
      </c>
      <c r="C13" s="32" t="s">
        <v>143</v>
      </c>
      <c r="D13" s="33">
        <v>2</v>
      </c>
      <c r="E13" s="48" t="s">
        <v>72</v>
      </c>
      <c r="F13" s="48" t="s">
        <v>174</v>
      </c>
      <c r="G13" s="48" t="s">
        <v>77</v>
      </c>
      <c r="H13" s="35" t="str">
        <f>VLOOKUP(E13,MD!$C$6:$K$102,3,FALSE)</f>
        <v>Alps - 互相傷害</v>
      </c>
      <c r="I13" s="36" t="s">
        <v>174</v>
      </c>
      <c r="J13" s="37" t="str">
        <f>VLOOKUP(G13,MD!$C$6:$K$102,3,FALSE)</f>
        <v>Alps - Eugene</v>
      </c>
      <c r="K13" s="29">
        <v>2</v>
      </c>
      <c r="L13" s="13">
        <f>21+17+15</f>
        <v>53</v>
      </c>
      <c r="M13" s="13">
        <f>13+21+13</f>
        <v>47</v>
      </c>
      <c r="N13" s="13">
        <v>1</v>
      </c>
      <c r="O13" s="258" t="s">
        <v>1080</v>
      </c>
      <c r="P13" s="7"/>
      <c r="Q13" s="16">
        <v>1</v>
      </c>
      <c r="R13" s="30" t="s">
        <v>1082</v>
      </c>
      <c r="S13" s="30">
        <v>3</v>
      </c>
      <c r="T13" s="30">
        <v>0</v>
      </c>
      <c r="U13" s="30">
        <f>S13*3+T13*0</f>
        <v>9</v>
      </c>
      <c r="V13" s="8"/>
      <c r="W13" s="8"/>
      <c r="X13" s="8"/>
      <c r="Y13" s="8"/>
      <c r="Z13" s="8"/>
    </row>
    <row r="14" spans="2:26" ht="18" customHeight="1">
      <c r="B14" s="31">
        <v>9</v>
      </c>
      <c r="C14" s="32" t="s">
        <v>143</v>
      </c>
      <c r="D14" s="33">
        <v>3</v>
      </c>
      <c r="E14" s="48" t="s">
        <v>59</v>
      </c>
      <c r="F14" s="48" t="s">
        <v>174</v>
      </c>
      <c r="G14" s="48" t="s">
        <v>77</v>
      </c>
      <c r="H14" s="35" t="str">
        <f>VLOOKUP(E14,MD!$C$6:$K$102,3,FALSE)</f>
        <v>KUTINLOK</v>
      </c>
      <c r="I14" s="36" t="s">
        <v>174</v>
      </c>
      <c r="J14" s="37" t="str">
        <f>VLOOKUP(G14,MD!$C$6:$K$102,3,FALSE)</f>
        <v>Alps - Eugene</v>
      </c>
      <c r="K14" s="29">
        <v>2</v>
      </c>
      <c r="L14" s="13">
        <f>21+21</f>
        <v>42</v>
      </c>
      <c r="M14" s="13">
        <f>16+13</f>
        <v>29</v>
      </c>
      <c r="N14" s="13">
        <v>0</v>
      </c>
      <c r="O14" s="258" t="s">
        <v>1081</v>
      </c>
      <c r="P14" s="7"/>
      <c r="Q14" s="16">
        <v>2</v>
      </c>
      <c r="R14" s="30" t="s">
        <v>383</v>
      </c>
      <c r="S14" s="30">
        <v>2</v>
      </c>
      <c r="T14" s="30">
        <v>1</v>
      </c>
      <c r="U14" s="30">
        <f>S14*3+T14*0</f>
        <v>6</v>
      </c>
      <c r="V14" s="8"/>
      <c r="W14" s="8"/>
      <c r="X14" s="8"/>
      <c r="Y14" s="8"/>
      <c r="Z14" s="8"/>
    </row>
    <row r="15" spans="2:26" ht="18" customHeight="1">
      <c r="B15" s="31">
        <v>10</v>
      </c>
      <c r="C15" s="32" t="s">
        <v>143</v>
      </c>
      <c r="D15" s="33">
        <v>4</v>
      </c>
      <c r="E15" s="48" t="s">
        <v>72</v>
      </c>
      <c r="F15" s="48" t="s">
        <v>174</v>
      </c>
      <c r="G15" s="48" t="s">
        <v>232</v>
      </c>
      <c r="H15" s="35" t="str">
        <f>VLOOKUP(E15,MD!$C$6:$K$102,3,FALSE)</f>
        <v>Alps - 互相傷害</v>
      </c>
      <c r="I15" s="36" t="s">
        <v>174</v>
      </c>
      <c r="J15" s="37" t="s">
        <v>312</v>
      </c>
      <c r="K15" s="268">
        <v>2</v>
      </c>
      <c r="L15" s="269">
        <f>21+21</f>
        <v>42</v>
      </c>
      <c r="M15" s="269">
        <v>0</v>
      </c>
      <c r="N15" s="269">
        <v>0</v>
      </c>
      <c r="O15" s="258" t="s">
        <v>1079</v>
      </c>
      <c r="P15" s="7"/>
      <c r="Q15" s="16">
        <v>3</v>
      </c>
      <c r="R15" s="30" t="s">
        <v>389</v>
      </c>
      <c r="S15" s="30">
        <v>1</v>
      </c>
      <c r="T15" s="30">
        <v>2</v>
      </c>
      <c r="U15" s="30">
        <f>S15*3+T15*0</f>
        <v>3</v>
      </c>
      <c r="V15" s="8"/>
      <c r="W15" s="8"/>
      <c r="X15" s="8"/>
      <c r="Y15" s="8"/>
      <c r="Z15" s="8"/>
    </row>
    <row r="16" spans="2:26" ht="18" customHeight="1">
      <c r="B16" s="31">
        <v>11</v>
      </c>
      <c r="C16" s="32" t="s">
        <v>143</v>
      </c>
      <c r="D16" s="33">
        <v>5</v>
      </c>
      <c r="E16" s="48" t="s">
        <v>77</v>
      </c>
      <c r="F16" s="48" t="s">
        <v>174</v>
      </c>
      <c r="G16" s="48" t="s">
        <v>232</v>
      </c>
      <c r="H16" s="35" t="str">
        <f>VLOOKUP(E16,MD!$C$6:$K$102,3,FALSE)</f>
        <v>Alps - Eugene</v>
      </c>
      <c r="I16" s="36" t="s">
        <v>174</v>
      </c>
      <c r="J16" s="37" t="s">
        <v>312</v>
      </c>
      <c r="K16" s="263">
        <v>2</v>
      </c>
      <c r="L16" s="264">
        <v>42</v>
      </c>
      <c r="M16" s="264">
        <v>0</v>
      </c>
      <c r="N16" s="264">
        <v>0</v>
      </c>
      <c r="O16" s="258" t="s">
        <v>1194</v>
      </c>
      <c r="P16" s="7"/>
      <c r="Q16" s="16">
        <v>4</v>
      </c>
      <c r="R16" s="30" t="s">
        <v>312</v>
      </c>
      <c r="S16" s="30">
        <v>0</v>
      </c>
      <c r="T16" s="30">
        <v>3</v>
      </c>
      <c r="U16" s="30">
        <f>S16*3+T16*0</f>
        <v>0</v>
      </c>
      <c r="V16" s="8"/>
      <c r="W16" s="8"/>
      <c r="X16" s="8"/>
      <c r="Y16" s="8"/>
      <c r="Z16" s="8"/>
    </row>
    <row r="17" spans="2:26" ht="18" customHeight="1">
      <c r="B17" s="49">
        <v>12</v>
      </c>
      <c r="C17" s="39" t="s">
        <v>143</v>
      </c>
      <c r="D17" s="40">
        <v>6</v>
      </c>
      <c r="E17" s="50" t="s">
        <v>59</v>
      </c>
      <c r="F17" s="50" t="s">
        <v>174</v>
      </c>
      <c r="G17" s="50" t="s">
        <v>72</v>
      </c>
      <c r="H17" s="42" t="str">
        <f>VLOOKUP(E17,MD!$C$6:$K$102,3,FALSE)</f>
        <v>KUTINLOK</v>
      </c>
      <c r="I17" s="43" t="s">
        <v>174</v>
      </c>
      <c r="J17" s="44" t="str">
        <f>VLOOKUP(G17,MD!$C$6:$K$102,3,FALSE)</f>
        <v>Alps - 互相傷害</v>
      </c>
      <c r="K17" s="29">
        <v>0</v>
      </c>
      <c r="L17" s="13">
        <v>0</v>
      </c>
      <c r="M17" s="13">
        <v>42</v>
      </c>
      <c r="N17" s="13">
        <v>2</v>
      </c>
      <c r="O17" s="258" t="s">
        <v>1195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18" customHeight="1">
      <c r="B18" s="22">
        <v>13</v>
      </c>
      <c r="C18" s="46" t="s">
        <v>175</v>
      </c>
      <c r="D18" s="47">
        <v>1</v>
      </c>
      <c r="E18" s="51" t="s">
        <v>60</v>
      </c>
      <c r="F18" s="51" t="s">
        <v>174</v>
      </c>
      <c r="G18" s="51" t="s">
        <v>233</v>
      </c>
      <c r="H18" s="26" t="str">
        <f>VLOOKUP(E18,MD!$C$6:$K$102,3,FALSE)</f>
        <v>消防</v>
      </c>
      <c r="I18" s="27" t="s">
        <v>174</v>
      </c>
      <c r="J18" s="28" t="s">
        <v>372</v>
      </c>
      <c r="K18" s="29">
        <v>2</v>
      </c>
      <c r="L18" s="13">
        <f>21+21</f>
        <v>42</v>
      </c>
      <c r="M18" s="13">
        <f>12+20</f>
        <v>32</v>
      </c>
      <c r="N18" s="13">
        <v>0</v>
      </c>
      <c r="O18" s="258" t="s">
        <v>1083</v>
      </c>
      <c r="P18" s="21" t="s">
        <v>175</v>
      </c>
      <c r="Q18" s="7" t="s">
        <v>171</v>
      </c>
      <c r="R18" s="4" t="s">
        <v>31</v>
      </c>
      <c r="S18" s="4" t="s">
        <v>172</v>
      </c>
      <c r="T18" s="4" t="s">
        <v>173</v>
      </c>
      <c r="U18" s="4" t="s">
        <v>37</v>
      </c>
      <c r="V18" s="8"/>
      <c r="W18" s="8"/>
      <c r="X18" s="8"/>
      <c r="Y18" s="8"/>
      <c r="Z18" s="8"/>
    </row>
    <row r="19" spans="2:26" ht="18" customHeight="1">
      <c r="B19" s="31">
        <v>14</v>
      </c>
      <c r="C19" s="32" t="s">
        <v>175</v>
      </c>
      <c r="D19" s="33">
        <v>2</v>
      </c>
      <c r="E19" s="48" t="s">
        <v>71</v>
      </c>
      <c r="F19" s="48" t="s">
        <v>174</v>
      </c>
      <c r="G19" s="48" t="s">
        <v>78</v>
      </c>
      <c r="H19" s="35" t="str">
        <f>VLOOKUP(E19,MD!$C$6:$K$102,3,FALSE)</f>
        <v>Alps-Enjoy</v>
      </c>
      <c r="I19" s="36" t="s">
        <v>174</v>
      </c>
      <c r="J19" s="37" t="str">
        <f>VLOOKUP(G19,MD!$C$6:$K$102,3,FALSE)</f>
        <v>隨心96ers</v>
      </c>
      <c r="K19" s="29">
        <v>2</v>
      </c>
      <c r="L19" s="13">
        <f>21+21</f>
        <v>42</v>
      </c>
      <c r="M19" s="13">
        <v>0</v>
      </c>
      <c r="N19" s="13">
        <v>0</v>
      </c>
      <c r="O19" s="622" t="s">
        <v>1191</v>
      </c>
      <c r="P19" s="8"/>
      <c r="Q19" s="16">
        <v>1</v>
      </c>
      <c r="R19" s="30" t="s">
        <v>1087</v>
      </c>
      <c r="S19" s="30">
        <v>3</v>
      </c>
      <c r="T19" s="30">
        <v>0</v>
      </c>
      <c r="U19" s="30">
        <f>S19*3+T19*0</f>
        <v>9</v>
      </c>
      <c r="V19" s="8"/>
      <c r="W19" s="8"/>
      <c r="X19" s="8"/>
      <c r="Y19" s="8"/>
      <c r="Z19" s="8"/>
    </row>
    <row r="20" spans="2:26" ht="18" customHeight="1">
      <c r="B20" s="31">
        <v>15</v>
      </c>
      <c r="C20" s="32" t="s">
        <v>175</v>
      </c>
      <c r="D20" s="33">
        <v>3</v>
      </c>
      <c r="E20" s="48" t="s">
        <v>60</v>
      </c>
      <c r="F20" s="48" t="s">
        <v>174</v>
      </c>
      <c r="G20" s="48" t="s">
        <v>78</v>
      </c>
      <c r="H20" s="35" t="str">
        <f>VLOOKUP(E20,MD!$C$6:$K$102,3,FALSE)</f>
        <v>消防</v>
      </c>
      <c r="I20" s="36" t="s">
        <v>174</v>
      </c>
      <c r="J20" s="37" t="str">
        <f>VLOOKUP(G20,MD!$C$6:$K$102,3,FALSE)</f>
        <v>隨心96ers</v>
      </c>
      <c r="K20" s="29">
        <v>2</v>
      </c>
      <c r="L20" s="13">
        <f>21+21</f>
        <v>42</v>
      </c>
      <c r="M20" s="13">
        <v>0</v>
      </c>
      <c r="N20" s="13">
        <v>0</v>
      </c>
      <c r="O20" s="622" t="s">
        <v>1191</v>
      </c>
      <c r="P20" s="21"/>
      <c r="Q20" s="16">
        <v>2</v>
      </c>
      <c r="R20" s="30" t="s">
        <v>372</v>
      </c>
      <c r="S20" s="30">
        <v>2</v>
      </c>
      <c r="T20" s="30">
        <v>1</v>
      </c>
      <c r="U20" s="30">
        <f>S20*3+T20*0</f>
        <v>6</v>
      </c>
      <c r="V20" s="8"/>
      <c r="W20" s="8"/>
      <c r="X20" s="8"/>
      <c r="Y20" s="8"/>
      <c r="Z20" s="8"/>
    </row>
    <row r="21" spans="2:26" ht="18" customHeight="1">
      <c r="B21" s="31">
        <v>16</v>
      </c>
      <c r="C21" s="32" t="s">
        <v>175</v>
      </c>
      <c r="D21" s="33">
        <v>4</v>
      </c>
      <c r="E21" s="48" t="s">
        <v>71</v>
      </c>
      <c r="F21" s="48" t="s">
        <v>174</v>
      </c>
      <c r="G21" s="48" t="s">
        <v>233</v>
      </c>
      <c r="H21" s="35" t="str">
        <f>VLOOKUP(E21,MD!$C$6:$K$102,3,FALSE)</f>
        <v>Alps-Enjoy</v>
      </c>
      <c r="I21" s="36" t="s">
        <v>174</v>
      </c>
      <c r="J21" s="37" t="s">
        <v>372</v>
      </c>
      <c r="K21" s="29">
        <v>1</v>
      </c>
      <c r="L21" s="13">
        <f>13+21+11</f>
        <v>45</v>
      </c>
      <c r="M21" s="13">
        <f>21+13+15</f>
        <v>49</v>
      </c>
      <c r="N21" s="13">
        <v>2</v>
      </c>
      <c r="O21" s="258" t="s">
        <v>1085</v>
      </c>
      <c r="P21" s="21"/>
      <c r="Q21" s="16">
        <v>3</v>
      </c>
      <c r="R21" s="30" t="s">
        <v>373</v>
      </c>
      <c r="S21" s="30">
        <v>1</v>
      </c>
      <c r="T21" s="30">
        <v>2</v>
      </c>
      <c r="U21" s="30">
        <f>S21*3+T21*0</f>
        <v>3</v>
      </c>
      <c r="V21" s="8"/>
      <c r="W21" s="8"/>
      <c r="X21" s="8"/>
      <c r="Y21" s="8"/>
      <c r="Z21" s="8"/>
    </row>
    <row r="22" spans="2:26" ht="18" customHeight="1">
      <c r="B22" s="31">
        <v>17</v>
      </c>
      <c r="C22" s="32" t="s">
        <v>175</v>
      </c>
      <c r="D22" s="33">
        <v>5</v>
      </c>
      <c r="E22" s="48" t="s">
        <v>78</v>
      </c>
      <c r="F22" s="48" t="s">
        <v>174</v>
      </c>
      <c r="G22" s="48" t="s">
        <v>233</v>
      </c>
      <c r="H22" s="35" t="str">
        <f>VLOOKUP(E22,MD!$C$6:$K$102,3,FALSE)</f>
        <v>隨心96ers</v>
      </c>
      <c r="I22" s="36" t="s">
        <v>174</v>
      </c>
      <c r="J22" s="37" t="s">
        <v>372</v>
      </c>
      <c r="K22" s="52">
        <v>0</v>
      </c>
      <c r="L22" s="53">
        <v>0</v>
      </c>
      <c r="M22" s="53">
        <v>42</v>
      </c>
      <c r="N22" s="53">
        <v>2</v>
      </c>
      <c r="O22" s="622" t="s">
        <v>1198</v>
      </c>
      <c r="P22" s="21"/>
      <c r="Q22" s="640"/>
      <c r="R22" s="641" t="s">
        <v>1086</v>
      </c>
      <c r="S22" s="641"/>
      <c r="T22" s="641"/>
      <c r="U22" s="641"/>
      <c r="V22" s="8"/>
      <c r="W22" s="8"/>
      <c r="X22" s="8"/>
      <c r="Y22" s="8"/>
      <c r="Z22" s="8"/>
    </row>
    <row r="23" spans="2:26" ht="18" customHeight="1">
      <c r="B23" s="49">
        <v>18</v>
      </c>
      <c r="C23" s="39" t="s">
        <v>175</v>
      </c>
      <c r="D23" s="40">
        <v>6</v>
      </c>
      <c r="E23" s="50" t="s">
        <v>60</v>
      </c>
      <c r="F23" s="50" t="s">
        <v>174</v>
      </c>
      <c r="G23" s="50" t="s">
        <v>71</v>
      </c>
      <c r="H23" s="42" t="str">
        <f>VLOOKUP(E23,MD!$C$6:$K$102,3,FALSE)</f>
        <v>消防</v>
      </c>
      <c r="I23" s="43" t="s">
        <v>174</v>
      </c>
      <c r="J23" s="44" t="str">
        <f>VLOOKUP(G23,MD!$C$6:$K$102,3,FALSE)</f>
        <v>Alps-Enjoy</v>
      </c>
      <c r="K23" s="29">
        <v>2</v>
      </c>
      <c r="L23" s="13">
        <v>42</v>
      </c>
      <c r="M23" s="13">
        <v>34</v>
      </c>
      <c r="N23" s="13">
        <v>0</v>
      </c>
      <c r="O23" s="258" t="s">
        <v>1197</v>
      </c>
      <c r="P23" s="8"/>
      <c r="Q23" s="8"/>
      <c r="V23" s="8"/>
      <c r="W23" s="8"/>
      <c r="X23" s="8"/>
      <c r="Y23" s="8"/>
      <c r="Z23" s="8"/>
    </row>
    <row r="24" spans="2:26" ht="18" customHeight="1">
      <c r="B24" s="22">
        <v>19</v>
      </c>
      <c r="C24" s="46" t="s">
        <v>180</v>
      </c>
      <c r="D24" s="47">
        <v>1</v>
      </c>
      <c r="E24" s="48" t="s">
        <v>61</v>
      </c>
      <c r="F24" s="48" t="s">
        <v>174</v>
      </c>
      <c r="G24" s="48" t="s">
        <v>234</v>
      </c>
      <c r="H24" s="265" t="str">
        <f>VLOOKUP(E24,MD!$C$6:$K$102,3,FALSE)</f>
        <v>北極熊</v>
      </c>
      <c r="I24" s="266" t="s">
        <v>174</v>
      </c>
      <c r="J24" s="267" t="s">
        <v>375</v>
      </c>
      <c r="K24" s="29">
        <v>2</v>
      </c>
      <c r="L24" s="13">
        <f>21+21</f>
        <v>42</v>
      </c>
      <c r="M24" s="13">
        <v>0</v>
      </c>
      <c r="N24" s="13">
        <v>0</v>
      </c>
      <c r="O24" s="258" t="s">
        <v>1084</v>
      </c>
      <c r="P24" s="7" t="s">
        <v>180</v>
      </c>
      <c r="Q24" s="7" t="s">
        <v>171</v>
      </c>
      <c r="R24" s="4" t="s">
        <v>31</v>
      </c>
      <c r="S24" s="4" t="s">
        <v>172</v>
      </c>
      <c r="T24" s="4" t="s">
        <v>173</v>
      </c>
      <c r="U24" s="4" t="s">
        <v>37</v>
      </c>
      <c r="V24" s="8"/>
      <c r="W24" s="8"/>
      <c r="X24" s="8"/>
      <c r="Y24" s="8"/>
      <c r="Z24" s="8"/>
    </row>
    <row r="25" spans="2:23" ht="18" customHeight="1">
      <c r="B25" s="31">
        <v>20</v>
      </c>
      <c r="C25" s="32" t="s">
        <v>180</v>
      </c>
      <c r="D25" s="33">
        <v>2</v>
      </c>
      <c r="E25" s="48" t="s">
        <v>70</v>
      </c>
      <c r="F25" s="48" t="s">
        <v>174</v>
      </c>
      <c r="G25" s="48" t="s">
        <v>79</v>
      </c>
      <c r="H25" s="35" t="str">
        <f>VLOOKUP(E25,MD!$C$6:$K$102,3,FALSE)</f>
        <v>Infinity - LM</v>
      </c>
      <c r="I25" s="36" t="s">
        <v>174</v>
      </c>
      <c r="J25" s="37" t="str">
        <f>VLOOKUP(G25,MD!$C$6:$K$102,3,FALSE)</f>
        <v>都唔知打唔打到？</v>
      </c>
      <c r="K25" s="29">
        <v>2</v>
      </c>
      <c r="L25" s="13">
        <f>15+21+15</f>
        <v>51</v>
      </c>
      <c r="M25" s="13">
        <f>21+19+9</f>
        <v>49</v>
      </c>
      <c r="N25" s="13">
        <v>1</v>
      </c>
      <c r="O25" s="258" t="s">
        <v>1090</v>
      </c>
      <c r="P25" s="8"/>
      <c r="Q25" s="16">
        <v>1</v>
      </c>
      <c r="R25" s="30" t="s">
        <v>392</v>
      </c>
      <c r="S25" s="30">
        <v>3</v>
      </c>
      <c r="T25" s="30">
        <v>0</v>
      </c>
      <c r="U25" s="30">
        <f>S25*3+T25*0</f>
        <v>9</v>
      </c>
      <c r="V25" s="45"/>
      <c r="W25" s="45"/>
    </row>
    <row r="26" spans="2:23" ht="18" customHeight="1">
      <c r="B26" s="31">
        <v>21</v>
      </c>
      <c r="C26" s="32" t="s">
        <v>180</v>
      </c>
      <c r="D26" s="33">
        <v>3</v>
      </c>
      <c r="E26" s="48" t="s">
        <v>61</v>
      </c>
      <c r="F26" s="48" t="s">
        <v>174</v>
      </c>
      <c r="G26" s="48" t="s">
        <v>79</v>
      </c>
      <c r="H26" s="35" t="str">
        <f>VLOOKUP(E26,MD!$C$6:$K$102,3,FALSE)</f>
        <v>北極熊</v>
      </c>
      <c r="I26" s="36" t="s">
        <v>174</v>
      </c>
      <c r="J26" s="37" t="str">
        <f>VLOOKUP(G26,MD!$C$6:$K$102,3,FALSE)</f>
        <v>都唔知打唔打到？</v>
      </c>
      <c r="K26" s="52">
        <v>2</v>
      </c>
      <c r="L26" s="53">
        <f>21+17+15</f>
        <v>53</v>
      </c>
      <c r="M26" s="53">
        <f>16+21+9</f>
        <v>46</v>
      </c>
      <c r="N26" s="53">
        <v>1</v>
      </c>
      <c r="O26" s="270" t="s">
        <v>1088</v>
      </c>
      <c r="P26" s="7"/>
      <c r="Q26" s="16">
        <v>2</v>
      </c>
      <c r="R26" s="30" t="s">
        <v>1089</v>
      </c>
      <c r="S26" s="30">
        <v>2</v>
      </c>
      <c r="T26" s="30">
        <v>1</v>
      </c>
      <c r="U26" s="30">
        <f>S26*3+T26*0</f>
        <v>6</v>
      </c>
      <c r="V26" s="45"/>
      <c r="W26" s="45"/>
    </row>
    <row r="27" spans="2:26" ht="18" customHeight="1">
      <c r="B27" s="31">
        <v>22</v>
      </c>
      <c r="C27" s="32" t="s">
        <v>180</v>
      </c>
      <c r="D27" s="33">
        <v>4</v>
      </c>
      <c r="E27" s="48" t="s">
        <v>70</v>
      </c>
      <c r="F27" s="48" t="s">
        <v>174</v>
      </c>
      <c r="G27" s="48" t="s">
        <v>234</v>
      </c>
      <c r="H27" s="35" t="str">
        <f>VLOOKUP(E27,MD!$C$6:$K$102,3,FALSE)</f>
        <v>Infinity - LM</v>
      </c>
      <c r="I27" s="36" t="s">
        <v>174</v>
      </c>
      <c r="J27" s="37" t="s">
        <v>375</v>
      </c>
      <c r="K27" s="29">
        <v>2</v>
      </c>
      <c r="L27" s="13">
        <f>21+21</f>
        <v>42</v>
      </c>
      <c r="M27" s="13">
        <v>0</v>
      </c>
      <c r="N27" s="13">
        <v>0</v>
      </c>
      <c r="O27" s="258" t="s">
        <v>1084</v>
      </c>
      <c r="P27" s="7"/>
      <c r="Q27" s="16">
        <v>3</v>
      </c>
      <c r="R27" s="30" t="s">
        <v>375</v>
      </c>
      <c r="S27" s="30">
        <v>1</v>
      </c>
      <c r="T27" s="30">
        <v>2</v>
      </c>
      <c r="U27" s="30">
        <f>S27*3+T27*0</f>
        <v>3</v>
      </c>
      <c r="V27" s="8"/>
      <c r="W27" s="8"/>
      <c r="X27" s="8"/>
      <c r="Y27" s="8"/>
      <c r="Z27" s="8"/>
    </row>
    <row r="28" spans="2:26" ht="18" customHeight="1">
      <c r="B28" s="31">
        <v>23</v>
      </c>
      <c r="C28" s="32" t="s">
        <v>180</v>
      </c>
      <c r="D28" s="33">
        <v>5</v>
      </c>
      <c r="E28" s="48" t="s">
        <v>79</v>
      </c>
      <c r="F28" s="48" t="s">
        <v>174</v>
      </c>
      <c r="G28" s="48" t="s">
        <v>234</v>
      </c>
      <c r="H28" s="35" t="str">
        <f>VLOOKUP(E28,MD!$C$6:$K$102,3,FALSE)</f>
        <v>都唔知打唔打到？</v>
      </c>
      <c r="I28" s="36" t="s">
        <v>174</v>
      </c>
      <c r="J28" s="37" t="s">
        <v>375</v>
      </c>
      <c r="K28" s="52">
        <v>0</v>
      </c>
      <c r="L28" s="53">
        <v>0</v>
      </c>
      <c r="M28" s="53">
        <v>42</v>
      </c>
      <c r="N28" s="53">
        <v>2</v>
      </c>
      <c r="O28" s="623" t="s">
        <v>1192</v>
      </c>
      <c r="P28" s="7"/>
      <c r="Q28" s="16">
        <v>4</v>
      </c>
      <c r="R28" s="30" t="s">
        <v>1091</v>
      </c>
      <c r="S28" s="30">
        <v>0</v>
      </c>
      <c r="T28" s="30">
        <v>3</v>
      </c>
      <c r="U28" s="30">
        <f>S28*3+T28*0</f>
        <v>0</v>
      </c>
      <c r="V28" s="8"/>
      <c r="W28" s="8"/>
      <c r="X28" s="8"/>
      <c r="Y28" s="8"/>
      <c r="Z28" s="8"/>
    </row>
    <row r="29" spans="2:26" ht="18" customHeight="1">
      <c r="B29" s="49">
        <v>24</v>
      </c>
      <c r="C29" s="39" t="s">
        <v>180</v>
      </c>
      <c r="D29" s="40">
        <v>6</v>
      </c>
      <c r="E29" s="50" t="s">
        <v>61</v>
      </c>
      <c r="F29" s="50" t="s">
        <v>174</v>
      </c>
      <c r="G29" s="50" t="s">
        <v>70</v>
      </c>
      <c r="H29" s="42" t="str">
        <f>VLOOKUP(E29,MD!$C$6:$K$102,3,FALSE)</f>
        <v>北極熊</v>
      </c>
      <c r="I29" s="43" t="s">
        <v>174</v>
      </c>
      <c r="J29" s="44" t="str">
        <f>VLOOKUP(G29,MD!$C$6:$K$102,3,FALSE)</f>
        <v>Infinity - LM</v>
      </c>
      <c r="K29" s="52">
        <v>0</v>
      </c>
      <c r="L29" s="53">
        <v>0</v>
      </c>
      <c r="M29" s="53">
        <v>42</v>
      </c>
      <c r="N29" s="53">
        <v>2</v>
      </c>
      <c r="O29" s="623" t="s">
        <v>1196</v>
      </c>
      <c r="P29" s="8"/>
      <c r="Q29" s="8"/>
      <c r="V29" s="8"/>
      <c r="W29" s="8"/>
      <c r="X29" s="8"/>
      <c r="Y29" s="8"/>
      <c r="Z29" s="8"/>
    </row>
    <row r="30" spans="2:26" ht="18" customHeight="1">
      <c r="B30" s="54">
        <v>25</v>
      </c>
      <c r="C30" s="23" t="s">
        <v>185</v>
      </c>
      <c r="D30" s="24">
        <v>1</v>
      </c>
      <c r="E30" s="51" t="s">
        <v>62</v>
      </c>
      <c r="F30" s="51" t="s">
        <v>174</v>
      </c>
      <c r="G30" s="51" t="s">
        <v>186</v>
      </c>
      <c r="H30" s="26" t="str">
        <f>VLOOKUP(E30,MD!$C$6:$K$102,3,FALSE)</f>
        <v>Infinity - Ivan &amp; Pak</v>
      </c>
      <c r="I30" s="27" t="s">
        <v>174</v>
      </c>
      <c r="J30" s="28" t="s">
        <v>369</v>
      </c>
      <c r="K30" s="29">
        <v>2</v>
      </c>
      <c r="L30" s="13">
        <f>21+21</f>
        <v>42</v>
      </c>
      <c r="M30" s="13">
        <f>14+18</f>
        <v>32</v>
      </c>
      <c r="N30" s="13">
        <v>0</v>
      </c>
      <c r="O30" s="258" t="s">
        <v>1116</v>
      </c>
      <c r="P30" s="21" t="s">
        <v>185</v>
      </c>
      <c r="Q30" s="7" t="s">
        <v>171</v>
      </c>
      <c r="R30" s="4" t="s">
        <v>31</v>
      </c>
      <c r="S30" s="4" t="s">
        <v>172</v>
      </c>
      <c r="T30" s="4" t="s">
        <v>173</v>
      </c>
      <c r="U30" s="4" t="s">
        <v>37</v>
      </c>
      <c r="V30" s="8"/>
      <c r="W30" s="8"/>
      <c r="X30" s="8"/>
      <c r="Y30" s="8"/>
      <c r="Z30" s="8"/>
    </row>
    <row r="31" spans="2:26" ht="18" customHeight="1">
      <c r="B31" s="31">
        <v>26</v>
      </c>
      <c r="C31" s="32" t="s">
        <v>185</v>
      </c>
      <c r="D31" s="33">
        <v>2</v>
      </c>
      <c r="E31" s="48" t="s">
        <v>69</v>
      </c>
      <c r="F31" s="48" t="s">
        <v>174</v>
      </c>
      <c r="G31" s="48" t="s">
        <v>80</v>
      </c>
      <c r="H31" s="35" t="str">
        <f>VLOOKUP(E31,MD!$C$6:$K$102,3,FALSE)</f>
        <v>喺唔喺度</v>
      </c>
      <c r="I31" s="36" t="s">
        <v>174</v>
      </c>
      <c r="J31" s="37" t="str">
        <f>VLOOKUP(G31,MD!$C$6:$K$102,3,FALSE)</f>
        <v>撈碧鵰</v>
      </c>
      <c r="K31" s="29">
        <v>2</v>
      </c>
      <c r="L31" s="13">
        <f>21+21</f>
        <v>42</v>
      </c>
      <c r="M31" s="13">
        <f>4+6</f>
        <v>10</v>
      </c>
      <c r="N31" s="13">
        <v>0</v>
      </c>
      <c r="O31" s="258" t="s">
        <v>1117</v>
      </c>
      <c r="P31" s="8"/>
      <c r="Q31" s="16">
        <v>1</v>
      </c>
      <c r="R31" s="30" t="s">
        <v>1121</v>
      </c>
      <c r="S31" s="30">
        <v>2</v>
      </c>
      <c r="T31" s="30">
        <v>1</v>
      </c>
      <c r="U31" s="30">
        <f>S31*3+T31*0</f>
        <v>6</v>
      </c>
      <c r="V31" s="8"/>
      <c r="X31" s="8"/>
      <c r="Y31" s="8"/>
      <c r="Z31" s="8"/>
    </row>
    <row r="32" spans="2:26" ht="18" customHeight="1">
      <c r="B32" s="31">
        <v>27</v>
      </c>
      <c r="C32" s="32" t="s">
        <v>185</v>
      </c>
      <c r="D32" s="33">
        <v>3</v>
      </c>
      <c r="E32" s="48" t="s">
        <v>62</v>
      </c>
      <c r="F32" s="48" t="s">
        <v>174</v>
      </c>
      <c r="G32" s="48" t="s">
        <v>80</v>
      </c>
      <c r="H32" s="35" t="str">
        <f>VLOOKUP(E32,MD!$C$6:$K$102,3,FALSE)</f>
        <v>Infinity - Ivan &amp; Pak</v>
      </c>
      <c r="I32" s="36" t="s">
        <v>174</v>
      </c>
      <c r="J32" s="37" t="str">
        <f>VLOOKUP(G32,MD!$C$6:$K$102,3,FALSE)</f>
        <v>撈碧鵰</v>
      </c>
      <c r="K32" s="29">
        <v>2</v>
      </c>
      <c r="L32" s="13">
        <f>21+21</f>
        <v>42</v>
      </c>
      <c r="M32" s="13">
        <f>5+8</f>
        <v>13</v>
      </c>
      <c r="N32" s="13">
        <v>0</v>
      </c>
      <c r="O32" s="258" t="s">
        <v>1118</v>
      </c>
      <c r="P32" s="21"/>
      <c r="Q32" s="16">
        <v>2</v>
      </c>
      <c r="R32" s="30" t="s">
        <v>382</v>
      </c>
      <c r="S32" s="30">
        <v>2</v>
      </c>
      <c r="T32" s="30">
        <v>1</v>
      </c>
      <c r="U32" s="30">
        <f>S32*3+T32*0</f>
        <v>6</v>
      </c>
      <c r="V32" s="8"/>
      <c r="W32" s="8"/>
      <c r="X32" s="8"/>
      <c r="Y32" s="8"/>
      <c r="Z32" s="8"/>
    </row>
    <row r="33" spans="2:26" ht="18" customHeight="1">
      <c r="B33" s="31">
        <v>28</v>
      </c>
      <c r="C33" s="32" t="s">
        <v>185</v>
      </c>
      <c r="D33" s="33">
        <v>4</v>
      </c>
      <c r="E33" s="48" t="s">
        <v>69</v>
      </c>
      <c r="F33" s="48" t="s">
        <v>174</v>
      </c>
      <c r="G33" s="48" t="s">
        <v>186</v>
      </c>
      <c r="H33" s="35" t="str">
        <f>VLOOKUP(E33,MD!$C$6:$K$102,3,FALSE)</f>
        <v>喺唔喺度</v>
      </c>
      <c r="I33" s="36" t="s">
        <v>174</v>
      </c>
      <c r="J33" s="37" t="s">
        <v>369</v>
      </c>
      <c r="K33" s="29">
        <v>2</v>
      </c>
      <c r="L33" s="13">
        <f>21+22+16</f>
        <v>59</v>
      </c>
      <c r="M33" s="13">
        <f>12+24+14</f>
        <v>50</v>
      </c>
      <c r="N33" s="13">
        <v>1</v>
      </c>
      <c r="O33" s="258" t="s">
        <v>1119</v>
      </c>
      <c r="P33" s="21"/>
      <c r="Q33" s="16">
        <v>3</v>
      </c>
      <c r="R33" s="30" t="s">
        <v>1120</v>
      </c>
      <c r="S33" s="30">
        <v>1</v>
      </c>
      <c r="T33" s="30">
        <v>2</v>
      </c>
      <c r="U33" s="30">
        <f>S33*3+T33*0</f>
        <v>3</v>
      </c>
      <c r="V33" s="8"/>
      <c r="X33" s="8"/>
      <c r="Y33" s="8"/>
      <c r="Z33" s="8"/>
    </row>
    <row r="34" spans="2:26" ht="18" customHeight="1">
      <c r="B34" s="31">
        <v>29</v>
      </c>
      <c r="C34" s="32" t="s">
        <v>185</v>
      </c>
      <c r="D34" s="33">
        <v>5</v>
      </c>
      <c r="E34" s="48" t="s">
        <v>80</v>
      </c>
      <c r="F34" s="48" t="s">
        <v>174</v>
      </c>
      <c r="G34" s="48" t="s">
        <v>186</v>
      </c>
      <c r="H34" s="35" t="str">
        <f>VLOOKUP(E34,MD!$C$6:$K$102,3,FALSE)</f>
        <v>撈碧鵰</v>
      </c>
      <c r="I34" s="36" t="s">
        <v>174</v>
      </c>
      <c r="J34" s="37" t="s">
        <v>369</v>
      </c>
      <c r="K34" s="29">
        <v>2</v>
      </c>
      <c r="L34" s="13">
        <f>21+21</f>
        <v>42</v>
      </c>
      <c r="M34" s="13">
        <v>0</v>
      </c>
      <c r="N34" s="13">
        <v>0</v>
      </c>
      <c r="O34" s="258" t="s">
        <v>1161</v>
      </c>
      <c r="P34" s="21"/>
      <c r="Q34" s="16">
        <v>4</v>
      </c>
      <c r="R34" s="30" t="s">
        <v>369</v>
      </c>
      <c r="S34" s="30">
        <v>0</v>
      </c>
      <c r="T34" s="30">
        <v>3</v>
      </c>
      <c r="U34" s="30">
        <f>S34*3+T34*0</f>
        <v>0</v>
      </c>
      <c r="V34" s="8"/>
      <c r="W34" s="8"/>
      <c r="X34" s="8"/>
      <c r="Y34" s="8"/>
      <c r="Z34" s="8"/>
    </row>
    <row r="35" spans="2:26" ht="18" customHeight="1">
      <c r="B35" s="49">
        <v>30</v>
      </c>
      <c r="C35" s="39" t="s">
        <v>185</v>
      </c>
      <c r="D35" s="40">
        <v>6</v>
      </c>
      <c r="E35" s="50" t="s">
        <v>62</v>
      </c>
      <c r="F35" s="50" t="s">
        <v>174</v>
      </c>
      <c r="G35" s="50" t="s">
        <v>69</v>
      </c>
      <c r="H35" s="42" t="str">
        <f>VLOOKUP(E35,MD!$C$6:$K$102,3,FALSE)</f>
        <v>Infinity - Ivan &amp; Pak</v>
      </c>
      <c r="I35" s="43" t="s">
        <v>174</v>
      </c>
      <c r="J35" s="44" t="str">
        <f>VLOOKUP(G35,MD!$C$6:$K$102,3,FALSE)</f>
        <v>喺唔喺度</v>
      </c>
      <c r="K35" s="29">
        <v>0</v>
      </c>
      <c r="L35" s="13">
        <v>0</v>
      </c>
      <c r="M35" s="13">
        <f>21+21</f>
        <v>42</v>
      </c>
      <c r="N35" s="13">
        <v>2</v>
      </c>
      <c r="O35" s="258" t="s">
        <v>1162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26" ht="18" customHeight="1">
      <c r="B36" s="54">
        <v>31</v>
      </c>
      <c r="C36" s="23" t="s">
        <v>187</v>
      </c>
      <c r="D36" s="24">
        <v>1</v>
      </c>
      <c r="E36" s="51" t="s">
        <v>64</v>
      </c>
      <c r="F36" s="51" t="s">
        <v>174</v>
      </c>
      <c r="G36" s="51" t="s">
        <v>188</v>
      </c>
      <c r="H36" s="26" t="str">
        <f>VLOOKUP(E36,MD!$C$6:$K$102,3,FALSE)</f>
        <v>泰國狼人殺</v>
      </c>
      <c r="I36" s="27" t="s">
        <v>174</v>
      </c>
      <c r="J36" s="28" t="s">
        <v>385</v>
      </c>
      <c r="K36" s="29">
        <v>2</v>
      </c>
      <c r="L36" s="13">
        <f>21+21</f>
        <v>42</v>
      </c>
      <c r="M36" s="13">
        <f>6+16</f>
        <v>22</v>
      </c>
      <c r="N36" s="13">
        <v>0</v>
      </c>
      <c r="O36" s="258" t="s">
        <v>1123</v>
      </c>
      <c r="P36" s="7" t="s">
        <v>187</v>
      </c>
      <c r="Q36" s="7" t="s">
        <v>171</v>
      </c>
      <c r="R36" s="4" t="s">
        <v>31</v>
      </c>
      <c r="S36" s="4" t="s">
        <v>172</v>
      </c>
      <c r="T36" s="4" t="s">
        <v>173</v>
      </c>
      <c r="U36" s="4" t="s">
        <v>37</v>
      </c>
      <c r="V36" s="8"/>
      <c r="W36" s="8"/>
      <c r="X36" s="8"/>
      <c r="Y36" s="8"/>
      <c r="Z36" s="8"/>
    </row>
    <row r="37" spans="2:26" ht="18" customHeight="1">
      <c r="B37" s="31">
        <v>32</v>
      </c>
      <c r="C37" s="32" t="s">
        <v>187</v>
      </c>
      <c r="D37" s="33">
        <v>2</v>
      </c>
      <c r="E37" s="48" t="s">
        <v>90</v>
      </c>
      <c r="F37" s="48" t="s">
        <v>174</v>
      </c>
      <c r="G37" s="48" t="s">
        <v>81</v>
      </c>
      <c r="H37" s="35" t="str">
        <f>VLOOKUP(E37,MD!$C$6:$K$102,3,FALSE)</f>
        <v>JC</v>
      </c>
      <c r="I37" s="36" t="s">
        <v>174</v>
      </c>
      <c r="J37" s="37" t="str">
        <f>VLOOKUP(G37,MD!$C$6:$K$102,3,FALSE)</f>
        <v>士魔迪</v>
      </c>
      <c r="K37" s="29">
        <v>0</v>
      </c>
      <c r="L37" s="13">
        <f>19+14</f>
        <v>33</v>
      </c>
      <c r="M37" s="13">
        <f>21+21</f>
        <v>42</v>
      </c>
      <c r="N37" s="13">
        <v>2</v>
      </c>
      <c r="O37" s="258" t="s">
        <v>1124</v>
      </c>
      <c r="P37" s="8"/>
      <c r="Q37" s="16">
        <v>1</v>
      </c>
      <c r="R37" s="30" t="s">
        <v>1122</v>
      </c>
      <c r="S37" s="30">
        <v>3</v>
      </c>
      <c r="T37" s="30">
        <v>0</v>
      </c>
      <c r="U37" s="30">
        <f>S37*3+T37*0</f>
        <v>9</v>
      </c>
      <c r="V37" s="8"/>
      <c r="W37" s="8"/>
      <c r="X37" s="8"/>
      <c r="Y37" s="8"/>
      <c r="Z37" s="8"/>
    </row>
    <row r="38" spans="2:26" ht="18" customHeight="1">
      <c r="B38" s="31">
        <v>33</v>
      </c>
      <c r="C38" s="32" t="s">
        <v>187</v>
      </c>
      <c r="D38" s="33">
        <v>3</v>
      </c>
      <c r="E38" s="48" t="s">
        <v>64</v>
      </c>
      <c r="F38" s="48" t="s">
        <v>174</v>
      </c>
      <c r="G38" s="48" t="s">
        <v>81</v>
      </c>
      <c r="H38" s="35" t="str">
        <f>VLOOKUP(E38,MD!$C$6:$K$102,3,FALSE)</f>
        <v>泰國狼人殺</v>
      </c>
      <c r="I38" s="36" t="s">
        <v>174</v>
      </c>
      <c r="J38" s="37" t="str">
        <f>VLOOKUP(G38,MD!$C$6:$K$102,3,FALSE)</f>
        <v>士魔迪</v>
      </c>
      <c r="K38" s="29">
        <v>0</v>
      </c>
      <c r="L38" s="13">
        <v>0</v>
      </c>
      <c r="M38" s="13">
        <f>21+21</f>
        <v>42</v>
      </c>
      <c r="N38" s="13">
        <v>2</v>
      </c>
      <c r="O38" s="258" t="s">
        <v>1125</v>
      </c>
      <c r="P38" s="7"/>
      <c r="Q38" s="16">
        <v>2</v>
      </c>
      <c r="R38" s="627" t="s">
        <v>1200</v>
      </c>
      <c r="S38" s="30">
        <v>2</v>
      </c>
      <c r="T38" s="30">
        <v>1</v>
      </c>
      <c r="U38" s="30">
        <f>S38*3+T38*0</f>
        <v>6</v>
      </c>
      <c r="V38" s="8"/>
      <c r="X38" s="8"/>
      <c r="Y38" s="8"/>
      <c r="Z38" s="8"/>
    </row>
    <row r="39" spans="2:26" ht="18" customHeight="1">
      <c r="B39" s="31">
        <v>34</v>
      </c>
      <c r="C39" s="32" t="s">
        <v>187</v>
      </c>
      <c r="D39" s="33">
        <v>4</v>
      </c>
      <c r="E39" s="48" t="s">
        <v>90</v>
      </c>
      <c r="F39" s="48" t="s">
        <v>174</v>
      </c>
      <c r="G39" s="48" t="s">
        <v>188</v>
      </c>
      <c r="H39" s="35" t="str">
        <f>VLOOKUP(E39,MD!$C$6:$K$102,3,FALSE)</f>
        <v>JC</v>
      </c>
      <c r="I39" s="36" t="s">
        <v>174</v>
      </c>
      <c r="J39" s="37" t="s">
        <v>385</v>
      </c>
      <c r="K39" s="29">
        <v>2</v>
      </c>
      <c r="L39" s="13">
        <f>21+18+15</f>
        <v>54</v>
      </c>
      <c r="M39" s="13">
        <f>19+21+9</f>
        <v>49</v>
      </c>
      <c r="N39" s="13">
        <v>1</v>
      </c>
      <c r="O39" s="258" t="s">
        <v>1127</v>
      </c>
      <c r="P39" s="7"/>
      <c r="Q39" s="16">
        <v>3</v>
      </c>
      <c r="R39" s="30" t="s">
        <v>393</v>
      </c>
      <c r="S39" s="30">
        <v>1</v>
      </c>
      <c r="T39" s="30">
        <v>2</v>
      </c>
      <c r="U39" s="30">
        <f>S39*3+T39*0</f>
        <v>3</v>
      </c>
      <c r="V39" s="8"/>
      <c r="W39" s="8"/>
      <c r="X39" s="8"/>
      <c r="Y39" s="8"/>
      <c r="Z39" s="8"/>
    </row>
    <row r="40" spans="2:26" ht="18" customHeight="1">
      <c r="B40" s="31">
        <v>35</v>
      </c>
      <c r="C40" s="32" t="s">
        <v>187</v>
      </c>
      <c r="D40" s="33">
        <v>5</v>
      </c>
      <c r="E40" s="48" t="s">
        <v>81</v>
      </c>
      <c r="F40" s="48" t="s">
        <v>174</v>
      </c>
      <c r="G40" s="48" t="s">
        <v>188</v>
      </c>
      <c r="H40" s="35" t="str">
        <f>VLOOKUP(E40,MD!$C$6:$K$102,3,FALSE)</f>
        <v>士魔迪</v>
      </c>
      <c r="I40" s="36" t="s">
        <v>174</v>
      </c>
      <c r="J40" s="37" t="s">
        <v>385</v>
      </c>
      <c r="K40" s="29">
        <v>2</v>
      </c>
      <c r="L40" s="13">
        <f>23+23</f>
        <v>46</v>
      </c>
      <c r="M40" s="13">
        <f>21+21</f>
        <v>42</v>
      </c>
      <c r="N40" s="13">
        <v>0</v>
      </c>
      <c r="O40" s="258" t="s">
        <v>1163</v>
      </c>
      <c r="P40" s="7"/>
      <c r="Q40" s="16">
        <v>4</v>
      </c>
      <c r="R40" s="30" t="s">
        <v>385</v>
      </c>
      <c r="S40" s="30">
        <v>0</v>
      </c>
      <c r="T40" s="30">
        <v>3</v>
      </c>
      <c r="U40" s="30">
        <f>S40*3+T40*0</f>
        <v>0</v>
      </c>
      <c r="V40" s="8"/>
      <c r="W40" s="8"/>
      <c r="X40" s="8"/>
      <c r="Y40" s="8"/>
      <c r="Z40" s="8"/>
    </row>
    <row r="41" spans="2:26" ht="18" customHeight="1">
      <c r="B41" s="49">
        <v>36</v>
      </c>
      <c r="C41" s="39" t="s">
        <v>187</v>
      </c>
      <c r="D41" s="40">
        <v>6</v>
      </c>
      <c r="E41" s="50" t="s">
        <v>64</v>
      </c>
      <c r="F41" s="50" t="s">
        <v>174</v>
      </c>
      <c r="G41" s="50" t="s">
        <v>90</v>
      </c>
      <c r="H41" s="42" t="str">
        <f>VLOOKUP(E41,MD!$C$6:$K$102,3,FALSE)</f>
        <v>泰國狼人殺</v>
      </c>
      <c r="I41" s="43" t="s">
        <v>174</v>
      </c>
      <c r="J41" s="44" t="str">
        <f>VLOOKUP(G41,MD!$C$6:$K$102,3,FALSE)</f>
        <v>JC</v>
      </c>
      <c r="K41" s="29">
        <v>2</v>
      </c>
      <c r="L41" s="13">
        <f>21+21</f>
        <v>42</v>
      </c>
      <c r="M41" s="13">
        <f>19+17</f>
        <v>36</v>
      </c>
      <c r="N41" s="13">
        <v>0</v>
      </c>
      <c r="O41" s="258" t="s">
        <v>1164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8" customHeight="1">
      <c r="B42" s="54">
        <v>37</v>
      </c>
      <c r="C42" s="23" t="s">
        <v>189</v>
      </c>
      <c r="D42" s="24">
        <v>1</v>
      </c>
      <c r="E42" s="51" t="s">
        <v>65</v>
      </c>
      <c r="F42" s="51" t="s">
        <v>174</v>
      </c>
      <c r="G42" s="51" t="s">
        <v>190</v>
      </c>
      <c r="H42" s="26" t="str">
        <f>VLOOKUP(E42,MD!$C$6:$K$102,3,FALSE)</f>
        <v>我害你定你害我</v>
      </c>
      <c r="I42" s="27" t="s">
        <v>174</v>
      </c>
      <c r="J42" s="28" t="s">
        <v>368</v>
      </c>
      <c r="K42" s="29">
        <v>0</v>
      </c>
      <c r="L42" s="13">
        <f>18+13</f>
        <v>31</v>
      </c>
      <c r="M42" s="13">
        <f>21+21</f>
        <v>42</v>
      </c>
      <c r="N42" s="13">
        <v>2</v>
      </c>
      <c r="O42" s="258" t="s">
        <v>1070</v>
      </c>
      <c r="P42" s="21" t="s">
        <v>189</v>
      </c>
      <c r="Q42" s="7" t="s">
        <v>171</v>
      </c>
      <c r="R42" s="4" t="s">
        <v>31</v>
      </c>
      <c r="S42" s="4" t="s">
        <v>172</v>
      </c>
      <c r="T42" s="4" t="s">
        <v>173</v>
      </c>
      <c r="U42" s="4" t="s">
        <v>37</v>
      </c>
      <c r="V42" s="8"/>
      <c r="W42" s="8"/>
      <c r="X42" s="8"/>
      <c r="Y42" s="8"/>
      <c r="Z42" s="8"/>
    </row>
    <row r="43" spans="2:26" ht="18" customHeight="1">
      <c r="B43" s="31">
        <v>38</v>
      </c>
      <c r="C43" s="32" t="s">
        <v>189</v>
      </c>
      <c r="D43" s="33">
        <v>2</v>
      </c>
      <c r="E43" s="48" t="s">
        <v>91</v>
      </c>
      <c r="F43" s="48" t="s">
        <v>174</v>
      </c>
      <c r="G43" s="48" t="s">
        <v>82</v>
      </c>
      <c r="H43" s="35" t="str">
        <f>VLOOKUP(E43,MD!$C$6:$K$102,3,FALSE)</f>
        <v>Alps-Brazil</v>
      </c>
      <c r="I43" s="36" t="s">
        <v>174</v>
      </c>
      <c r="J43" s="37" t="str">
        <f>VLOOKUP(G43,MD!$C$6:$K$102,3,FALSE)</f>
        <v>DBS</v>
      </c>
      <c r="K43" s="29">
        <v>1</v>
      </c>
      <c r="L43" s="13">
        <f>21+16+12</f>
        <v>49</v>
      </c>
      <c r="M43" s="13">
        <f>13+21+15</f>
        <v>49</v>
      </c>
      <c r="N43" s="13">
        <v>2</v>
      </c>
      <c r="O43" s="258" t="s">
        <v>1128</v>
      </c>
      <c r="P43" s="21"/>
      <c r="Q43" s="16">
        <v>1</v>
      </c>
      <c r="R43" s="30" t="s">
        <v>368</v>
      </c>
      <c r="S43" s="30">
        <v>3</v>
      </c>
      <c r="T43" s="30">
        <v>0</v>
      </c>
      <c r="U43" s="30">
        <f>S43*3+T43*0</f>
        <v>9</v>
      </c>
      <c r="V43" s="8"/>
      <c r="X43" s="8"/>
      <c r="Y43" s="8"/>
      <c r="Z43" s="8"/>
    </row>
    <row r="44" spans="2:26" ht="18" customHeight="1">
      <c r="B44" s="31">
        <v>39</v>
      </c>
      <c r="C44" s="32" t="s">
        <v>189</v>
      </c>
      <c r="D44" s="33">
        <v>3</v>
      </c>
      <c r="E44" s="48" t="s">
        <v>65</v>
      </c>
      <c r="F44" s="48" t="s">
        <v>174</v>
      </c>
      <c r="G44" s="48" t="s">
        <v>82</v>
      </c>
      <c r="H44" s="35" t="str">
        <f>VLOOKUP(E44,MD!$C$6:$K$102,3,FALSE)</f>
        <v>我害你定你害我</v>
      </c>
      <c r="I44" s="36" t="s">
        <v>174</v>
      </c>
      <c r="J44" s="37" t="str">
        <f>VLOOKUP(G44,MD!$C$6:$K$102,3,FALSE)</f>
        <v>DBS</v>
      </c>
      <c r="K44" s="29">
        <v>0</v>
      </c>
      <c r="L44" s="13">
        <v>0</v>
      </c>
      <c r="M44" s="13">
        <f>21+21</f>
        <v>42</v>
      </c>
      <c r="N44" s="13">
        <v>2</v>
      </c>
      <c r="O44" s="258" t="s">
        <v>1130</v>
      </c>
      <c r="P44" s="21"/>
      <c r="Q44" s="16">
        <v>2</v>
      </c>
      <c r="R44" s="30" t="s">
        <v>297</v>
      </c>
      <c r="S44" s="30">
        <v>2</v>
      </c>
      <c r="T44" s="30">
        <v>1</v>
      </c>
      <c r="U44" s="30">
        <f>S44*3+T44*0</f>
        <v>6</v>
      </c>
      <c r="V44" s="8"/>
      <c r="W44" s="8"/>
      <c r="X44" s="8"/>
      <c r="Y44" s="8"/>
      <c r="Z44" s="8"/>
    </row>
    <row r="45" spans="2:26" ht="18" customHeight="1">
      <c r="B45" s="31">
        <v>40</v>
      </c>
      <c r="C45" s="32" t="s">
        <v>189</v>
      </c>
      <c r="D45" s="33">
        <v>4</v>
      </c>
      <c r="E45" s="48" t="s">
        <v>91</v>
      </c>
      <c r="F45" s="48" t="s">
        <v>174</v>
      </c>
      <c r="G45" s="48" t="s">
        <v>190</v>
      </c>
      <c r="H45" s="35" t="str">
        <f>VLOOKUP(E45,MD!$C$6:$K$102,3,FALSE)</f>
        <v>Alps-Brazil</v>
      </c>
      <c r="I45" s="36" t="s">
        <v>174</v>
      </c>
      <c r="J45" s="37" t="s">
        <v>368</v>
      </c>
      <c r="K45" s="29">
        <v>0</v>
      </c>
      <c r="L45" s="13">
        <f>23+13</f>
        <v>36</v>
      </c>
      <c r="M45" s="13">
        <f>25+21</f>
        <v>46</v>
      </c>
      <c r="N45" s="13">
        <v>2</v>
      </c>
      <c r="O45" s="258" t="s">
        <v>1131</v>
      </c>
      <c r="P45" s="21"/>
      <c r="Q45" s="16">
        <v>3</v>
      </c>
      <c r="R45" s="30" t="s">
        <v>387</v>
      </c>
      <c r="S45" s="30">
        <v>1</v>
      </c>
      <c r="T45" s="30">
        <v>2</v>
      </c>
      <c r="U45" s="30">
        <f>S45*3+T45*0</f>
        <v>3</v>
      </c>
      <c r="V45" s="8"/>
      <c r="W45" s="8"/>
      <c r="X45" s="8"/>
      <c r="Y45" s="8"/>
      <c r="Z45" s="8"/>
    </row>
    <row r="46" spans="2:26" ht="18" customHeight="1">
      <c r="B46" s="31">
        <v>41</v>
      </c>
      <c r="C46" s="32" t="s">
        <v>189</v>
      </c>
      <c r="D46" s="33">
        <v>5</v>
      </c>
      <c r="E46" s="48" t="s">
        <v>82</v>
      </c>
      <c r="F46" s="48" t="s">
        <v>174</v>
      </c>
      <c r="G46" s="48" t="s">
        <v>190</v>
      </c>
      <c r="H46" s="35" t="str">
        <f>VLOOKUP(E46,MD!$C$6:$K$102,3,FALSE)</f>
        <v>DBS</v>
      </c>
      <c r="I46" s="36" t="s">
        <v>174</v>
      </c>
      <c r="J46" s="37" t="s">
        <v>368</v>
      </c>
      <c r="K46" s="29">
        <v>0</v>
      </c>
      <c r="L46" s="13">
        <v>0</v>
      </c>
      <c r="M46" s="13">
        <f>21+21</f>
        <v>42</v>
      </c>
      <c r="N46" s="13">
        <v>2</v>
      </c>
      <c r="O46" s="258" t="s">
        <v>1165</v>
      </c>
      <c r="P46" s="21"/>
      <c r="Q46" s="16">
        <v>4</v>
      </c>
      <c r="R46" s="30" t="s">
        <v>1129</v>
      </c>
      <c r="S46" s="30">
        <v>0</v>
      </c>
      <c r="T46" s="30">
        <v>3</v>
      </c>
      <c r="U46" s="30">
        <f>S46*3+T46*0</f>
        <v>0</v>
      </c>
      <c r="V46" s="8"/>
      <c r="W46" s="8"/>
      <c r="X46" s="8"/>
      <c r="Y46" s="8"/>
      <c r="Z46" s="8"/>
    </row>
    <row r="47" spans="2:26" ht="18" customHeight="1">
      <c r="B47" s="49">
        <v>42</v>
      </c>
      <c r="C47" s="39" t="s">
        <v>189</v>
      </c>
      <c r="D47" s="40">
        <v>6</v>
      </c>
      <c r="E47" s="50" t="s">
        <v>65</v>
      </c>
      <c r="F47" s="50" t="s">
        <v>174</v>
      </c>
      <c r="G47" s="50" t="s">
        <v>91</v>
      </c>
      <c r="H47" s="42" t="str">
        <f>VLOOKUP(E47,MD!$C$6:$K$102,3,FALSE)</f>
        <v>我害你定你害我</v>
      </c>
      <c r="I47" s="43" t="s">
        <v>174</v>
      </c>
      <c r="J47" s="44" t="str">
        <f>VLOOKUP(G47,MD!$C$6:$K$102,3,FALSE)</f>
        <v>Alps-Brazil</v>
      </c>
      <c r="K47" s="29">
        <v>0</v>
      </c>
      <c r="L47" s="13">
        <v>0</v>
      </c>
      <c r="M47" s="13">
        <f>21+21</f>
        <v>42</v>
      </c>
      <c r="N47" s="13">
        <v>2</v>
      </c>
      <c r="O47" s="258" t="s">
        <v>1130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2:26" ht="18" customHeight="1">
      <c r="B48" s="22">
        <v>43</v>
      </c>
      <c r="C48" s="46" t="s">
        <v>191</v>
      </c>
      <c r="D48" s="47">
        <v>1</v>
      </c>
      <c r="E48" s="48" t="s">
        <v>66</v>
      </c>
      <c r="F48" s="48" t="s">
        <v>174</v>
      </c>
      <c r="G48" s="48" t="s">
        <v>192</v>
      </c>
      <c r="H48" s="265" t="str">
        <f>VLOOKUP(E48,MD!$C$6:$K$102,3,FALSE)</f>
        <v>LM</v>
      </c>
      <c r="I48" s="266" t="s">
        <v>174</v>
      </c>
      <c r="J48" s="267" t="s">
        <v>371</v>
      </c>
      <c r="K48" s="29">
        <v>0</v>
      </c>
      <c r="L48" s="13">
        <v>0</v>
      </c>
      <c r="M48" s="13">
        <f>21+21</f>
        <v>42</v>
      </c>
      <c r="N48" s="13">
        <v>2</v>
      </c>
      <c r="O48" s="258" t="s">
        <v>1126</v>
      </c>
      <c r="P48" s="7" t="s">
        <v>191</v>
      </c>
      <c r="Q48" s="7" t="s">
        <v>171</v>
      </c>
      <c r="R48" s="4" t="s">
        <v>31</v>
      </c>
      <c r="S48" s="4" t="s">
        <v>172</v>
      </c>
      <c r="T48" s="4" t="s">
        <v>173</v>
      </c>
      <c r="U48" s="4" t="s">
        <v>37</v>
      </c>
      <c r="V48" s="8"/>
      <c r="W48" s="8"/>
      <c r="X48" s="8"/>
      <c r="Y48" s="8"/>
      <c r="Z48" s="8"/>
    </row>
    <row r="49" spans="2:26" ht="18" customHeight="1">
      <c r="B49" s="31">
        <v>44</v>
      </c>
      <c r="C49" s="32" t="s">
        <v>191</v>
      </c>
      <c r="D49" s="33">
        <v>2</v>
      </c>
      <c r="E49" s="48" t="s">
        <v>92</v>
      </c>
      <c r="F49" s="48" t="s">
        <v>174</v>
      </c>
      <c r="G49" s="48" t="s">
        <v>83</v>
      </c>
      <c r="H49" s="35" t="str">
        <f>VLOOKUP(E49,MD!$C$6:$K$102,3,FALSE)</f>
        <v>Infinity - OHANA</v>
      </c>
      <c r="I49" s="36" t="s">
        <v>174</v>
      </c>
      <c r="J49" s="37" t="str">
        <f>VLOOKUP(G49,MD!$C$6:$K$102,3,FALSE)</f>
        <v>ALPS-WC</v>
      </c>
      <c r="K49" s="29">
        <v>2</v>
      </c>
      <c r="L49" s="13">
        <f>21+21</f>
        <v>42</v>
      </c>
      <c r="M49" s="13">
        <v>0</v>
      </c>
      <c r="N49" s="13">
        <v>0</v>
      </c>
      <c r="O49" s="258" t="s">
        <v>1115</v>
      </c>
      <c r="P49" s="7"/>
      <c r="Q49" s="16">
        <v>1</v>
      </c>
      <c r="R49" s="30" t="s">
        <v>371</v>
      </c>
      <c r="S49" s="30">
        <v>3</v>
      </c>
      <c r="T49" s="30">
        <v>0</v>
      </c>
      <c r="U49" s="30">
        <f>S49*3+T49*0</f>
        <v>9</v>
      </c>
      <c r="V49" s="8"/>
      <c r="W49" s="8"/>
      <c r="X49" s="8"/>
      <c r="Y49" s="8"/>
      <c r="Z49" s="8"/>
    </row>
    <row r="50" spans="2:21" ht="18" customHeight="1">
      <c r="B50" s="31">
        <v>45</v>
      </c>
      <c r="C50" s="32" t="s">
        <v>191</v>
      </c>
      <c r="D50" s="33">
        <v>3</v>
      </c>
      <c r="E50" s="48" t="s">
        <v>66</v>
      </c>
      <c r="F50" s="48" t="s">
        <v>174</v>
      </c>
      <c r="G50" s="48" t="s">
        <v>83</v>
      </c>
      <c r="H50" s="35" t="str">
        <f>VLOOKUP(E50,MD!$C$6:$K$102,3,FALSE)</f>
        <v>LM</v>
      </c>
      <c r="I50" s="36" t="s">
        <v>174</v>
      </c>
      <c r="J50" s="37" t="str">
        <f>VLOOKUP(G50,MD!$C$6:$K$102,3,FALSE)</f>
        <v>ALPS-WC</v>
      </c>
      <c r="K50" s="29" t="s">
        <v>1007</v>
      </c>
      <c r="L50" s="29" t="s">
        <v>1007</v>
      </c>
      <c r="M50" s="29" t="s">
        <v>1007</v>
      </c>
      <c r="N50" s="29" t="s">
        <v>1007</v>
      </c>
      <c r="O50" s="258" t="s">
        <v>1008</v>
      </c>
      <c r="P50" s="7"/>
      <c r="Q50" s="16">
        <v>2</v>
      </c>
      <c r="R50" s="30" t="s">
        <v>381</v>
      </c>
      <c r="S50" s="30">
        <v>2</v>
      </c>
      <c r="T50" s="30">
        <v>1</v>
      </c>
      <c r="U50" s="30">
        <f>S50*3+T50*0</f>
        <v>6</v>
      </c>
    </row>
    <row r="51" spans="2:21" ht="18" customHeight="1">
      <c r="B51" s="31">
        <v>46</v>
      </c>
      <c r="C51" s="32" t="s">
        <v>191</v>
      </c>
      <c r="D51" s="33">
        <v>4</v>
      </c>
      <c r="E51" s="48" t="s">
        <v>92</v>
      </c>
      <c r="F51" s="48" t="s">
        <v>174</v>
      </c>
      <c r="G51" s="48" t="s">
        <v>192</v>
      </c>
      <c r="H51" s="35" t="str">
        <f>VLOOKUP(E51,MD!$C$6:$K$102,3,FALSE)</f>
        <v>Infinity - OHANA</v>
      </c>
      <c r="I51" s="36" t="s">
        <v>174</v>
      </c>
      <c r="J51" s="267" t="s">
        <v>371</v>
      </c>
      <c r="K51" s="29">
        <v>0</v>
      </c>
      <c r="L51" s="13">
        <f>18+15</f>
        <v>33</v>
      </c>
      <c r="M51" s="13">
        <f>21+21</f>
        <v>42</v>
      </c>
      <c r="N51" s="13">
        <v>2</v>
      </c>
      <c r="O51" s="258" t="s">
        <v>1132</v>
      </c>
      <c r="P51" s="7"/>
      <c r="Q51" s="16">
        <v>3</v>
      </c>
      <c r="R51" s="30" t="s">
        <v>384</v>
      </c>
      <c r="S51" s="30">
        <v>0</v>
      </c>
      <c r="T51" s="30">
        <v>3</v>
      </c>
      <c r="U51" s="30">
        <f>S51*3+T51*0</f>
        <v>0</v>
      </c>
    </row>
    <row r="52" spans="2:21" ht="18" customHeight="1">
      <c r="B52" s="31">
        <v>47</v>
      </c>
      <c r="C52" s="32" t="s">
        <v>191</v>
      </c>
      <c r="D52" s="33">
        <v>5</v>
      </c>
      <c r="E52" s="48" t="s">
        <v>83</v>
      </c>
      <c r="F52" s="48" t="s">
        <v>174</v>
      </c>
      <c r="G52" s="48" t="s">
        <v>192</v>
      </c>
      <c r="H52" s="35" t="str">
        <f>VLOOKUP(E52,MD!$C$6:$K$102,3,FALSE)</f>
        <v>ALPS-WC</v>
      </c>
      <c r="I52" s="36" t="s">
        <v>174</v>
      </c>
      <c r="J52" s="267" t="s">
        <v>371</v>
      </c>
      <c r="K52" s="29">
        <v>0</v>
      </c>
      <c r="L52" s="13">
        <f>15+20</f>
        <v>35</v>
      </c>
      <c r="M52" s="13">
        <f>21+22</f>
        <v>43</v>
      </c>
      <c r="N52" s="13">
        <v>2</v>
      </c>
      <c r="O52" s="258" t="s">
        <v>1166</v>
      </c>
      <c r="P52" s="7"/>
      <c r="Q52" s="640"/>
      <c r="R52" s="641" t="s">
        <v>362</v>
      </c>
      <c r="S52" s="641"/>
      <c r="T52" s="641"/>
      <c r="U52" s="641"/>
    </row>
    <row r="53" spans="2:17" ht="18" customHeight="1">
      <c r="B53" s="49">
        <v>48</v>
      </c>
      <c r="C53" s="39" t="s">
        <v>191</v>
      </c>
      <c r="D53" s="40">
        <v>6</v>
      </c>
      <c r="E53" s="50" t="s">
        <v>66</v>
      </c>
      <c r="F53" s="50" t="s">
        <v>174</v>
      </c>
      <c r="G53" s="50" t="s">
        <v>92</v>
      </c>
      <c r="H53" s="42" t="str">
        <f>VLOOKUP(E53,MD!$C$6:$K$102,3,FALSE)</f>
        <v>LM</v>
      </c>
      <c r="I53" s="43" t="s">
        <v>174</v>
      </c>
      <c r="J53" s="44" t="str">
        <f>VLOOKUP(G53,MD!$C$6:$K$102,3,FALSE)</f>
        <v>Infinity - OHANA</v>
      </c>
      <c r="K53" s="29">
        <v>0</v>
      </c>
      <c r="L53" s="13">
        <v>0</v>
      </c>
      <c r="M53" s="13">
        <f>21+21</f>
        <v>42</v>
      </c>
      <c r="N53" s="13">
        <v>2</v>
      </c>
      <c r="O53" s="258" t="s">
        <v>1126</v>
      </c>
      <c r="P53" s="45"/>
      <c r="Q53" s="45"/>
    </row>
    <row r="54" spans="2:17" ht="15.75" hidden="1">
      <c r="B54" s="271"/>
      <c r="C54" s="272"/>
      <c r="D54" s="273"/>
      <c r="E54" s="274"/>
      <c r="F54" s="275"/>
      <c r="G54" s="276"/>
      <c r="H54" s="142"/>
      <c r="I54" s="142"/>
      <c r="J54" s="142"/>
      <c r="K54" s="13"/>
      <c r="L54" s="13"/>
      <c r="M54" s="13"/>
      <c r="N54" s="13"/>
      <c r="O54" s="258"/>
      <c r="P54" s="45"/>
      <c r="Q54" s="45"/>
    </row>
    <row r="55" spans="2:17" ht="16.5" hidden="1" thickTop="1">
      <c r="B55" s="277"/>
      <c r="C55" s="272"/>
      <c r="D55" s="273"/>
      <c r="E55" s="274"/>
      <c r="F55" s="275"/>
      <c r="G55" s="276"/>
      <c r="H55" s="140"/>
      <c r="I55" s="140"/>
      <c r="J55" s="140"/>
      <c r="K55" s="13"/>
      <c r="L55" s="13"/>
      <c r="M55" s="13"/>
      <c r="N55" s="13"/>
      <c r="O55" s="258"/>
      <c r="P55" s="45"/>
      <c r="Q55" s="45"/>
    </row>
    <row r="56" spans="2:17" ht="16.5" hidden="1" thickTop="1">
      <c r="B56" s="277"/>
      <c r="C56" s="272"/>
      <c r="D56" s="273"/>
      <c r="E56" s="274"/>
      <c r="F56" s="275"/>
      <c r="G56" s="276"/>
      <c r="H56" s="140"/>
      <c r="I56" s="140"/>
      <c r="J56" s="140"/>
      <c r="K56" s="13"/>
      <c r="L56" s="13"/>
      <c r="M56" s="13"/>
      <c r="N56" s="13"/>
      <c r="O56" s="258"/>
      <c r="P56" s="45"/>
      <c r="Q56" s="45"/>
    </row>
    <row r="57" spans="2:17" ht="16.5" hidden="1" thickTop="1">
      <c r="B57" s="277"/>
      <c r="C57" s="272"/>
      <c r="D57" s="273"/>
      <c r="E57" s="274"/>
      <c r="F57" s="275"/>
      <c r="G57" s="276"/>
      <c r="H57" s="140"/>
      <c r="I57" s="140"/>
      <c r="J57" s="140"/>
      <c r="K57" s="13"/>
      <c r="L57" s="13"/>
      <c r="M57" s="13"/>
      <c r="N57" s="13"/>
      <c r="O57" s="258"/>
      <c r="P57" s="45"/>
      <c r="Q57" s="45"/>
    </row>
    <row r="58" spans="2:17" ht="16.5" hidden="1" thickTop="1">
      <c r="B58" s="277"/>
      <c r="C58" s="272"/>
      <c r="D58" s="273"/>
      <c r="E58" s="274"/>
      <c r="F58" s="275"/>
      <c r="G58" s="276"/>
      <c r="H58" s="140"/>
      <c r="I58" s="140"/>
      <c r="J58" s="140"/>
      <c r="K58" s="13"/>
      <c r="L58" s="13"/>
      <c r="M58" s="13"/>
      <c r="N58" s="13"/>
      <c r="O58" s="258"/>
      <c r="P58" s="45"/>
      <c r="Q58" s="45"/>
    </row>
    <row r="59" spans="2:17" ht="16.5" hidden="1" thickTop="1">
      <c r="B59" s="277"/>
      <c r="C59" s="272"/>
      <c r="D59" s="273"/>
      <c r="E59" s="274"/>
      <c r="F59" s="275"/>
      <c r="G59" s="276"/>
      <c r="H59" s="140"/>
      <c r="I59" s="140"/>
      <c r="J59" s="140"/>
      <c r="K59" s="13"/>
      <c r="L59" s="13"/>
      <c r="M59" s="13"/>
      <c r="N59" s="13"/>
      <c r="O59" s="258"/>
      <c r="P59" s="45"/>
      <c r="Q59" s="45"/>
    </row>
    <row r="60" spans="2:17" ht="16.5" hidden="1" thickTop="1">
      <c r="B60" s="277"/>
      <c r="C60" s="272"/>
      <c r="D60" s="273"/>
      <c r="E60" s="274"/>
      <c r="F60" s="275"/>
      <c r="G60" s="276"/>
      <c r="H60" s="140"/>
      <c r="I60" s="140"/>
      <c r="J60" s="140"/>
      <c r="K60" s="13"/>
      <c r="L60" s="13"/>
      <c r="M60" s="13"/>
      <c r="N60" s="13"/>
      <c r="O60" s="258"/>
      <c r="P60" s="45"/>
      <c r="Q60" s="45"/>
    </row>
    <row r="61" spans="2:17" ht="16.5" hidden="1" thickTop="1">
      <c r="B61" s="277"/>
      <c r="C61" s="272"/>
      <c r="D61" s="273"/>
      <c r="E61" s="274"/>
      <c r="F61" s="275"/>
      <c r="G61" s="276"/>
      <c r="H61" s="140"/>
      <c r="I61" s="140"/>
      <c r="J61" s="140"/>
      <c r="K61" s="13"/>
      <c r="L61" s="13"/>
      <c r="M61" s="13"/>
      <c r="N61" s="13"/>
      <c r="O61" s="258"/>
      <c r="P61" s="45"/>
      <c r="Q61" s="45"/>
    </row>
    <row r="62" spans="2:17" ht="16.5" hidden="1" thickTop="1">
      <c r="B62" s="277"/>
      <c r="C62" s="272"/>
      <c r="D62" s="273"/>
      <c r="E62" s="274"/>
      <c r="F62" s="275"/>
      <c r="G62" s="276"/>
      <c r="H62" s="140"/>
      <c r="I62" s="140"/>
      <c r="J62" s="140"/>
      <c r="K62" s="13"/>
      <c r="L62" s="13"/>
      <c r="M62" s="13"/>
      <c r="N62" s="13"/>
      <c r="O62" s="258"/>
      <c r="P62" s="45"/>
      <c r="Q62" s="45"/>
    </row>
    <row r="63" spans="2:17" ht="16.5" hidden="1" thickTop="1">
      <c r="B63" s="277"/>
      <c r="C63" s="272"/>
      <c r="D63" s="273"/>
      <c r="E63" s="274"/>
      <c r="F63" s="275"/>
      <c r="G63" s="276"/>
      <c r="H63" s="140"/>
      <c r="I63" s="140"/>
      <c r="J63" s="140"/>
      <c r="K63" s="13"/>
      <c r="L63" s="13"/>
      <c r="M63" s="13"/>
      <c r="N63" s="13"/>
      <c r="O63" s="258"/>
      <c r="P63" s="45"/>
      <c r="Q63" s="45"/>
    </row>
    <row r="64" spans="2:17" ht="16.5" hidden="1" thickTop="1">
      <c r="B64" s="277"/>
      <c r="C64" s="272"/>
      <c r="D64" s="273"/>
      <c r="E64" s="274"/>
      <c r="F64" s="275"/>
      <c r="G64" s="276"/>
      <c r="H64" s="140"/>
      <c r="I64" s="140"/>
      <c r="J64" s="140"/>
      <c r="K64" s="13"/>
      <c r="L64" s="13"/>
      <c r="M64" s="13"/>
      <c r="N64" s="13"/>
      <c r="O64" s="258"/>
      <c r="P64" s="45"/>
      <c r="Q64" s="45"/>
    </row>
    <row r="65" spans="2:17" ht="16.5" hidden="1" thickTop="1">
      <c r="B65" s="277"/>
      <c r="C65" s="272"/>
      <c r="D65" s="273"/>
      <c r="E65" s="274"/>
      <c r="F65" s="275"/>
      <c r="G65" s="276"/>
      <c r="H65" s="140"/>
      <c r="I65" s="140"/>
      <c r="J65" s="140"/>
      <c r="K65" s="13"/>
      <c r="L65" s="13"/>
      <c r="M65" s="13"/>
      <c r="N65" s="13"/>
      <c r="O65" s="258"/>
      <c r="P65" s="45"/>
      <c r="Q65" s="45"/>
    </row>
    <row r="66" spans="2:17" ht="16.5" hidden="1" thickTop="1">
      <c r="B66" s="277"/>
      <c r="C66" s="272"/>
      <c r="D66" s="273"/>
      <c r="E66" s="274"/>
      <c r="F66" s="275"/>
      <c r="G66" s="276"/>
      <c r="H66" s="140"/>
      <c r="I66" s="140"/>
      <c r="J66" s="140"/>
      <c r="K66" s="13"/>
      <c r="L66" s="13"/>
      <c r="M66" s="13"/>
      <c r="N66" s="13"/>
      <c r="O66" s="258"/>
      <c r="P66" s="45"/>
      <c r="Q66" s="45"/>
    </row>
    <row r="67" spans="2:17" ht="16.5" hidden="1" thickTop="1">
      <c r="B67" s="277"/>
      <c r="C67" s="272"/>
      <c r="D67" s="273"/>
      <c r="E67" s="274"/>
      <c r="F67" s="275"/>
      <c r="G67" s="276"/>
      <c r="H67" s="140"/>
      <c r="I67" s="140"/>
      <c r="J67" s="140"/>
      <c r="K67" s="13"/>
      <c r="L67" s="13"/>
      <c r="M67" s="13"/>
      <c r="N67" s="13"/>
      <c r="O67" s="258"/>
      <c r="P67" s="45"/>
      <c r="Q67" s="45"/>
    </row>
    <row r="68" spans="2:17" ht="16.5" hidden="1" thickTop="1">
      <c r="B68" s="277"/>
      <c r="C68" s="272"/>
      <c r="D68" s="273"/>
      <c r="E68" s="274"/>
      <c r="F68" s="275"/>
      <c r="G68" s="276"/>
      <c r="H68" s="140"/>
      <c r="I68" s="140"/>
      <c r="J68" s="140"/>
      <c r="K68" s="13"/>
      <c r="L68" s="13"/>
      <c r="M68" s="13"/>
      <c r="N68" s="13"/>
      <c r="O68" s="258"/>
      <c r="P68" s="45"/>
      <c r="Q68" s="45"/>
    </row>
    <row r="69" spans="2:17" ht="16.5" hidden="1" thickTop="1">
      <c r="B69" s="277"/>
      <c r="C69" s="272"/>
      <c r="D69" s="273"/>
      <c r="E69" s="274"/>
      <c r="F69" s="275"/>
      <c r="G69" s="276"/>
      <c r="H69" s="140"/>
      <c r="I69" s="140"/>
      <c r="J69" s="140"/>
      <c r="K69" s="13"/>
      <c r="L69" s="13"/>
      <c r="M69" s="13"/>
      <c r="N69" s="13"/>
      <c r="O69" s="258"/>
      <c r="P69" s="45"/>
      <c r="Q69" s="45"/>
    </row>
    <row r="70" spans="2:17" ht="16.5" hidden="1" thickTop="1">
      <c r="B70" s="277"/>
      <c r="C70" s="272"/>
      <c r="D70" s="273"/>
      <c r="E70" s="274"/>
      <c r="F70" s="275"/>
      <c r="G70" s="276"/>
      <c r="H70" s="140"/>
      <c r="I70" s="140"/>
      <c r="J70" s="140"/>
      <c r="K70" s="13"/>
      <c r="L70" s="13"/>
      <c r="M70" s="13"/>
      <c r="N70" s="13"/>
      <c r="O70" s="258"/>
      <c r="P70" s="45"/>
      <c r="Q70" s="45"/>
    </row>
    <row r="71" spans="2:17" ht="16.5" hidden="1" thickTop="1">
      <c r="B71" s="277"/>
      <c r="C71" s="272"/>
      <c r="D71" s="273"/>
      <c r="E71" s="274"/>
      <c r="F71" s="275"/>
      <c r="G71" s="276"/>
      <c r="H71" s="140"/>
      <c r="I71" s="140"/>
      <c r="J71" s="140"/>
      <c r="K71" s="13"/>
      <c r="L71" s="13"/>
      <c r="M71" s="13"/>
      <c r="N71" s="13"/>
      <c r="O71" s="258"/>
      <c r="P71" s="45"/>
      <c r="Q71" s="45"/>
    </row>
    <row r="72" spans="2:21" ht="16.5" hidden="1" thickTop="1">
      <c r="B72" s="278">
        <v>25</v>
      </c>
      <c r="C72" s="279" t="s">
        <v>235</v>
      </c>
      <c r="D72" s="280">
        <v>1</v>
      </c>
      <c r="E72" s="281" t="s">
        <v>93</v>
      </c>
      <c r="F72" s="34" t="s">
        <v>174</v>
      </c>
      <c r="G72" s="282" t="s">
        <v>116</v>
      </c>
      <c r="H72" s="140">
        <f>VLOOKUP(E72,MD!$C$6:$K$102,3,FALSE)</f>
        <v>0</v>
      </c>
      <c r="I72" s="140" t="s">
        <v>174</v>
      </c>
      <c r="J72" s="140">
        <f>VLOOKUP(G72,MD!$C$6:$K$102,3,FALSE)</f>
        <v>0</v>
      </c>
      <c r="K72" s="13"/>
      <c r="L72" s="13"/>
      <c r="M72" s="13"/>
      <c r="N72" s="13"/>
      <c r="O72" s="258"/>
      <c r="P72" s="7" t="s">
        <v>171</v>
      </c>
      <c r="Q72" s="4" t="s">
        <v>31</v>
      </c>
      <c r="R72" s="4" t="s">
        <v>172</v>
      </c>
      <c r="S72" s="4" t="s">
        <v>173</v>
      </c>
      <c r="T72" s="4" t="s">
        <v>37</v>
      </c>
      <c r="U72" s="7" t="s">
        <v>236</v>
      </c>
    </row>
    <row r="73" spans="2:26" ht="16.5" hidden="1" thickTop="1">
      <c r="B73" s="277">
        <v>26</v>
      </c>
      <c r="C73" s="283" t="s">
        <v>235</v>
      </c>
      <c r="D73" s="280">
        <v>2</v>
      </c>
      <c r="E73" s="281" t="s">
        <v>101</v>
      </c>
      <c r="F73" s="34" t="s">
        <v>174</v>
      </c>
      <c r="G73" s="282" t="s">
        <v>116</v>
      </c>
      <c r="H73" s="140">
        <f>VLOOKUP(E73,MD!$C$6:$K$102,3,FALSE)</f>
        <v>0</v>
      </c>
      <c r="I73" s="140" t="s">
        <v>174</v>
      </c>
      <c r="J73" s="140">
        <f>VLOOKUP(G73,MD!$C$6:$K$102,3,FALSE)</f>
        <v>0</v>
      </c>
      <c r="K73" s="13"/>
      <c r="L73" s="13"/>
      <c r="M73" s="13"/>
      <c r="N73" s="13"/>
      <c r="O73" s="258"/>
      <c r="P73" s="16">
        <v>1</v>
      </c>
      <c r="Q73" s="30"/>
      <c r="R73" s="30"/>
      <c r="S73" s="30"/>
      <c r="T73" s="30">
        <f>R73*3+S73*0</f>
        <v>0</v>
      </c>
      <c r="V73" s="16">
        <v>1</v>
      </c>
      <c r="W73" s="30"/>
      <c r="X73" s="30"/>
      <c r="Y73" s="30"/>
      <c r="Z73" s="30">
        <f>X73*3+Y73*0</f>
        <v>0</v>
      </c>
    </row>
    <row r="74" spans="2:26" ht="16.5" hidden="1" thickTop="1">
      <c r="B74" s="278">
        <v>27</v>
      </c>
      <c r="C74" s="284" t="s">
        <v>235</v>
      </c>
      <c r="D74" s="285">
        <v>3</v>
      </c>
      <c r="E74" s="274" t="s">
        <v>93</v>
      </c>
      <c r="F74" s="275" t="s">
        <v>174</v>
      </c>
      <c r="G74" s="276" t="s">
        <v>101</v>
      </c>
      <c r="H74" s="140">
        <f>VLOOKUP(E74,MD!$C$6:$K$102,3,FALSE)</f>
        <v>0</v>
      </c>
      <c r="I74" s="140" t="s">
        <v>174</v>
      </c>
      <c r="J74" s="140">
        <f>VLOOKUP(G74,MD!$C$6:$K$102,3,FALSE)</f>
        <v>0</v>
      </c>
      <c r="K74" s="13"/>
      <c r="L74" s="13"/>
      <c r="M74" s="13"/>
      <c r="N74" s="13"/>
      <c r="O74" s="258"/>
      <c r="P74" s="16">
        <v>2</v>
      </c>
      <c r="Q74" s="30"/>
      <c r="R74" s="30"/>
      <c r="S74" s="30"/>
      <c r="T74" s="30">
        <f>R74*3+S74*0</f>
        <v>0</v>
      </c>
      <c r="V74" s="16">
        <v>2</v>
      </c>
      <c r="W74" s="30"/>
      <c r="X74" s="30"/>
      <c r="Y74" s="30"/>
      <c r="Z74" s="30">
        <f>X74*3+Y74*0</f>
        <v>0</v>
      </c>
    </row>
    <row r="75" spans="2:26" ht="16.5" hidden="1" thickTop="1">
      <c r="B75" s="277">
        <v>28</v>
      </c>
      <c r="C75" s="283" t="s">
        <v>236</v>
      </c>
      <c r="D75" s="280">
        <v>1</v>
      </c>
      <c r="E75" s="281" t="s">
        <v>94</v>
      </c>
      <c r="F75" s="34" t="s">
        <v>174</v>
      </c>
      <c r="G75" s="282" t="s">
        <v>115</v>
      </c>
      <c r="H75" s="140">
        <f>VLOOKUP(E75,MD!$C$6:$K$102,3,FALSE)</f>
        <v>0</v>
      </c>
      <c r="I75" s="141" t="s">
        <v>174</v>
      </c>
      <c r="J75" s="140">
        <f>VLOOKUP(G75,MD!$C$6:$K$102,3,FALSE)</f>
        <v>0</v>
      </c>
      <c r="K75" s="13"/>
      <c r="L75" s="13"/>
      <c r="M75" s="13"/>
      <c r="N75" s="13"/>
      <c r="O75" s="258"/>
      <c r="P75" s="16">
        <v>3</v>
      </c>
      <c r="Q75" s="30"/>
      <c r="R75" s="30"/>
      <c r="S75" s="30"/>
      <c r="T75" s="30">
        <f>R75*3+S75*0</f>
        <v>0</v>
      </c>
      <c r="V75" s="16"/>
      <c r="W75" s="30"/>
      <c r="X75" s="30"/>
      <c r="Y75" s="30"/>
      <c r="Z75" s="30"/>
    </row>
    <row r="76" spans="2:26" ht="16.5" hidden="1" thickTop="1">
      <c r="B76" s="278">
        <v>29</v>
      </c>
      <c r="C76" s="283" t="s">
        <v>236</v>
      </c>
      <c r="D76" s="280">
        <v>2</v>
      </c>
      <c r="E76" s="281" t="s">
        <v>102</v>
      </c>
      <c r="F76" s="34" t="s">
        <v>174</v>
      </c>
      <c r="G76" s="282" t="s">
        <v>115</v>
      </c>
      <c r="H76" s="140">
        <f>VLOOKUP(E76,MD!$C$6:$K$102,3,FALSE)</f>
        <v>0</v>
      </c>
      <c r="I76" s="142" t="s">
        <v>174</v>
      </c>
      <c r="J76" s="140">
        <f>VLOOKUP(G76,MD!$C$6:$K$102,3,FALSE)</f>
        <v>0</v>
      </c>
      <c r="K76" s="13"/>
      <c r="L76" s="13"/>
      <c r="M76" s="13"/>
      <c r="N76" s="13"/>
      <c r="O76" s="258"/>
      <c r="P76" s="16"/>
      <c r="Q76" s="55"/>
      <c r="R76" s="30"/>
      <c r="S76" s="30"/>
      <c r="T76" s="30"/>
      <c r="V76" s="16"/>
      <c r="W76" s="55"/>
      <c r="X76" s="30"/>
      <c r="Y76" s="30"/>
      <c r="Z76" s="30"/>
    </row>
    <row r="77" spans="2:23" ht="16.5" hidden="1" thickTop="1">
      <c r="B77" s="277">
        <v>30</v>
      </c>
      <c r="C77" s="283" t="s">
        <v>236</v>
      </c>
      <c r="D77" s="273">
        <v>3</v>
      </c>
      <c r="E77" s="274" t="s">
        <v>94</v>
      </c>
      <c r="F77" s="275" t="s">
        <v>174</v>
      </c>
      <c r="G77" s="276" t="s">
        <v>102</v>
      </c>
      <c r="H77" s="140">
        <f>VLOOKUP(E77,MD!$C$6:$K$102,3,FALSE)</f>
        <v>0</v>
      </c>
      <c r="I77" s="140" t="s">
        <v>174</v>
      </c>
      <c r="J77" s="140">
        <f>VLOOKUP(G77,MD!$C$6:$K$102,3,FALSE)</f>
        <v>0</v>
      </c>
      <c r="K77" s="13"/>
      <c r="L77" s="13"/>
      <c r="M77" s="13"/>
      <c r="N77" s="13"/>
      <c r="O77" s="258"/>
      <c r="P77" s="45"/>
      <c r="Q77" s="45"/>
      <c r="V77" s="45"/>
      <c r="W77" s="45"/>
    </row>
    <row r="78" spans="2:26" ht="16.5" hidden="1" thickTop="1">
      <c r="B78" s="278">
        <v>31</v>
      </c>
      <c r="C78" s="279" t="s">
        <v>237</v>
      </c>
      <c r="D78" s="280">
        <v>1</v>
      </c>
      <c r="E78" s="286" t="s">
        <v>95</v>
      </c>
      <c r="F78" s="287" t="s">
        <v>174</v>
      </c>
      <c r="G78" s="288" t="s">
        <v>114</v>
      </c>
      <c r="H78" s="140">
        <f>VLOOKUP(E78,MD!$C$6:$K$102,3,FALSE)</f>
        <v>0</v>
      </c>
      <c r="I78" s="140" t="s">
        <v>174</v>
      </c>
      <c r="J78" s="140">
        <f>VLOOKUP(G78,MD!$C$6:$K$102,3,FALSE)</f>
        <v>0</v>
      </c>
      <c r="K78" s="13"/>
      <c r="L78" s="13"/>
      <c r="M78" s="13"/>
      <c r="N78" s="13"/>
      <c r="O78" s="258"/>
      <c r="P78" s="7" t="s">
        <v>171</v>
      </c>
      <c r="Q78" s="4" t="s">
        <v>31</v>
      </c>
      <c r="R78" s="4" t="s">
        <v>172</v>
      </c>
      <c r="S78" s="4" t="s">
        <v>173</v>
      </c>
      <c r="T78" s="4" t="s">
        <v>37</v>
      </c>
      <c r="U78" s="7" t="s">
        <v>238</v>
      </c>
      <c r="V78" s="7" t="s">
        <v>171</v>
      </c>
      <c r="W78" s="4" t="s">
        <v>31</v>
      </c>
      <c r="X78" s="4" t="s">
        <v>172</v>
      </c>
      <c r="Y78" s="4" t="s">
        <v>173</v>
      </c>
      <c r="Z78" s="4" t="s">
        <v>37</v>
      </c>
    </row>
    <row r="79" spans="2:26" ht="16.5" hidden="1" thickTop="1">
      <c r="B79" s="277">
        <v>32</v>
      </c>
      <c r="C79" s="283" t="s">
        <v>237</v>
      </c>
      <c r="D79" s="280">
        <v>2</v>
      </c>
      <c r="E79" s="281" t="s">
        <v>103</v>
      </c>
      <c r="F79" s="34" t="s">
        <v>174</v>
      </c>
      <c r="G79" s="282" t="s">
        <v>114</v>
      </c>
      <c r="H79" s="140">
        <f>VLOOKUP(E79,MD!$C$6:$K$102,3,FALSE)</f>
        <v>0</v>
      </c>
      <c r="I79" s="140" t="s">
        <v>174</v>
      </c>
      <c r="J79" s="140">
        <f>VLOOKUP(G79,MD!$C$6:$K$102,3,FALSE)</f>
        <v>0</v>
      </c>
      <c r="K79" s="13"/>
      <c r="L79" s="13"/>
      <c r="M79" s="13"/>
      <c r="N79" s="13"/>
      <c r="O79" s="258"/>
      <c r="P79" s="16">
        <v>1</v>
      </c>
      <c r="Q79" s="30"/>
      <c r="R79" s="30"/>
      <c r="S79" s="30"/>
      <c r="T79" s="30">
        <f>R79*3+S79*0</f>
        <v>0</v>
      </c>
      <c r="V79" s="16">
        <v>1</v>
      </c>
      <c r="W79" s="30"/>
      <c r="X79" s="30"/>
      <c r="Y79" s="30"/>
      <c r="Z79" s="30">
        <f>X79*3+Y79*0</f>
        <v>0</v>
      </c>
    </row>
    <row r="80" spans="2:26" ht="16.5" hidden="1" thickTop="1">
      <c r="B80" s="278">
        <v>33</v>
      </c>
      <c r="C80" s="284" t="s">
        <v>237</v>
      </c>
      <c r="D80" s="285">
        <v>3</v>
      </c>
      <c r="E80" s="274" t="s">
        <v>95</v>
      </c>
      <c r="F80" s="275" t="s">
        <v>174</v>
      </c>
      <c r="G80" s="276" t="s">
        <v>103</v>
      </c>
      <c r="H80" s="140">
        <f>VLOOKUP(E80,MD!$C$6:$K$102,3,FALSE)</f>
        <v>0</v>
      </c>
      <c r="I80" s="140" t="s">
        <v>174</v>
      </c>
      <c r="J80" s="140">
        <f>VLOOKUP(G80,MD!$C$6:$K$102,3,FALSE)</f>
        <v>0</v>
      </c>
      <c r="K80" s="13"/>
      <c r="L80" s="13"/>
      <c r="M80" s="13"/>
      <c r="N80" s="13"/>
      <c r="O80" s="258"/>
      <c r="P80" s="16">
        <v>2</v>
      </c>
      <c r="Q80" s="30"/>
      <c r="R80" s="30"/>
      <c r="S80" s="30"/>
      <c r="T80" s="30">
        <f>R80*3+S80*0</f>
        <v>0</v>
      </c>
      <c r="V80" s="16">
        <v>2</v>
      </c>
      <c r="W80" s="30"/>
      <c r="X80" s="30"/>
      <c r="Y80" s="30"/>
      <c r="Z80" s="30">
        <f>X80*3+Y80*0</f>
        <v>0</v>
      </c>
    </row>
    <row r="81" spans="2:26" ht="16.5" hidden="1" thickTop="1">
      <c r="B81" s="277">
        <v>34</v>
      </c>
      <c r="C81" s="283" t="s">
        <v>238</v>
      </c>
      <c r="D81" s="280">
        <v>1</v>
      </c>
      <c r="E81" s="281" t="s">
        <v>96</v>
      </c>
      <c r="F81" s="34" t="s">
        <v>174</v>
      </c>
      <c r="G81" s="282" t="s">
        <v>113</v>
      </c>
      <c r="H81" s="140">
        <f>VLOOKUP(E81,MD!$C$6:$K$102,3,FALSE)</f>
        <v>0</v>
      </c>
      <c r="I81" s="140" t="s">
        <v>174</v>
      </c>
      <c r="J81" s="140">
        <f>VLOOKUP(G81,MD!$C$6:$K$102,3,FALSE)</f>
        <v>0</v>
      </c>
      <c r="K81" s="13"/>
      <c r="L81" s="13"/>
      <c r="M81" s="13"/>
      <c r="N81" s="13"/>
      <c r="O81" s="258"/>
      <c r="P81" s="16"/>
      <c r="Q81" s="55"/>
      <c r="R81" s="30"/>
      <c r="S81" s="30"/>
      <c r="T81" s="30"/>
      <c r="V81" s="16"/>
      <c r="W81" s="55"/>
      <c r="X81" s="30"/>
      <c r="Y81" s="30"/>
      <c r="Z81" s="30"/>
    </row>
    <row r="82" spans="2:26" ht="16.5" hidden="1" thickTop="1">
      <c r="B82" s="278">
        <v>35</v>
      </c>
      <c r="C82" s="283" t="s">
        <v>238</v>
      </c>
      <c r="D82" s="280">
        <v>2</v>
      </c>
      <c r="E82" s="281" t="s">
        <v>104</v>
      </c>
      <c r="F82" s="34" t="s">
        <v>174</v>
      </c>
      <c r="G82" s="282" t="s">
        <v>113</v>
      </c>
      <c r="H82" s="140">
        <f>VLOOKUP(E82,MD!$C$6:$K$102,3,FALSE)</f>
        <v>0</v>
      </c>
      <c r="I82" s="140" t="s">
        <v>174</v>
      </c>
      <c r="J82" s="140">
        <f>VLOOKUP(G82,MD!$C$6:$K$102,3,FALSE)</f>
        <v>0</v>
      </c>
      <c r="K82" s="13"/>
      <c r="L82" s="13"/>
      <c r="M82" s="13"/>
      <c r="N82" s="13"/>
      <c r="O82" s="258"/>
      <c r="P82" s="16"/>
      <c r="Q82" s="55"/>
      <c r="R82" s="30"/>
      <c r="S82" s="30"/>
      <c r="T82" s="30"/>
      <c r="V82" s="16"/>
      <c r="W82" s="55"/>
      <c r="X82" s="30"/>
      <c r="Y82" s="30"/>
      <c r="Z82" s="30"/>
    </row>
    <row r="83" spans="2:23" ht="16.5" hidden="1" thickTop="1">
      <c r="B83" s="277">
        <v>36</v>
      </c>
      <c r="C83" s="284" t="s">
        <v>238</v>
      </c>
      <c r="D83" s="273">
        <v>3</v>
      </c>
      <c r="E83" s="274" t="s">
        <v>96</v>
      </c>
      <c r="F83" s="275" t="s">
        <v>174</v>
      </c>
      <c r="G83" s="276" t="s">
        <v>104</v>
      </c>
      <c r="H83" s="140">
        <f>VLOOKUP(E83,MD!$C$6:$K$102,3,FALSE)</f>
        <v>0</v>
      </c>
      <c r="I83" s="140" t="s">
        <v>174</v>
      </c>
      <c r="J83" s="140">
        <f>VLOOKUP(G83,MD!$C$6:$K$102,3,FALSE)</f>
        <v>0</v>
      </c>
      <c r="K83" s="13"/>
      <c r="L83" s="13"/>
      <c r="M83" s="13"/>
      <c r="N83" s="13"/>
      <c r="O83" s="258"/>
      <c r="P83" s="45"/>
      <c r="Q83" s="45"/>
      <c r="V83" s="45"/>
      <c r="W83" s="45"/>
    </row>
    <row r="84" spans="2:26" ht="16.5" hidden="1" thickTop="1">
      <c r="B84" s="278">
        <v>37</v>
      </c>
      <c r="C84" s="272" t="s">
        <v>239</v>
      </c>
      <c r="D84" s="280">
        <v>1</v>
      </c>
      <c r="E84" s="286" t="s">
        <v>97</v>
      </c>
      <c r="F84" s="287" t="s">
        <v>174</v>
      </c>
      <c r="G84" s="288" t="s">
        <v>112</v>
      </c>
      <c r="H84" s="140">
        <f>VLOOKUP(E84,MD!$C$6:$K$102,3,FALSE)</f>
        <v>0</v>
      </c>
      <c r="I84" s="140" t="s">
        <v>174</v>
      </c>
      <c r="J84" s="140">
        <f>VLOOKUP(G84,MD!$C$6:$K$102,3,FALSE)</f>
        <v>0</v>
      </c>
      <c r="K84" s="13"/>
      <c r="L84" s="13"/>
      <c r="M84" s="13"/>
      <c r="N84" s="13"/>
      <c r="O84" s="258"/>
      <c r="P84" s="7" t="s">
        <v>171</v>
      </c>
      <c r="Q84" s="4" t="s">
        <v>31</v>
      </c>
      <c r="R84" s="4" t="s">
        <v>172</v>
      </c>
      <c r="S84" s="4" t="s">
        <v>173</v>
      </c>
      <c r="T84" s="4" t="s">
        <v>37</v>
      </c>
      <c r="U84" s="7" t="s">
        <v>240</v>
      </c>
      <c r="V84" s="7" t="s">
        <v>171</v>
      </c>
      <c r="W84" s="4" t="s">
        <v>31</v>
      </c>
      <c r="X84" s="4" t="s">
        <v>172</v>
      </c>
      <c r="Y84" s="4" t="s">
        <v>173</v>
      </c>
      <c r="Z84" s="4" t="s">
        <v>37</v>
      </c>
    </row>
    <row r="85" spans="2:26" ht="16.5" hidden="1" thickTop="1">
      <c r="B85" s="277">
        <v>38</v>
      </c>
      <c r="C85" s="272" t="s">
        <v>239</v>
      </c>
      <c r="D85" s="280">
        <v>2</v>
      </c>
      <c r="E85" s="281" t="s">
        <v>105</v>
      </c>
      <c r="F85" s="34" t="s">
        <v>174</v>
      </c>
      <c r="G85" s="282" t="s">
        <v>112</v>
      </c>
      <c r="H85" s="140">
        <f>VLOOKUP(E85,MD!$C$6:$K$102,3,FALSE)</f>
        <v>0</v>
      </c>
      <c r="I85" s="140" t="s">
        <v>174</v>
      </c>
      <c r="J85" s="140">
        <f>VLOOKUP(G85,MD!$C$6:$K$102,3,FALSE)</f>
        <v>0</v>
      </c>
      <c r="K85" s="13"/>
      <c r="L85" s="13"/>
      <c r="M85" s="13"/>
      <c r="N85" s="13"/>
      <c r="O85" s="258"/>
      <c r="P85" s="16">
        <v>1</v>
      </c>
      <c r="Q85" s="30"/>
      <c r="R85" s="30"/>
      <c r="S85" s="30"/>
      <c r="T85" s="30">
        <f>R85*3+S85*0</f>
        <v>0</v>
      </c>
      <c r="V85" s="16">
        <v>1</v>
      </c>
      <c r="W85" s="30"/>
      <c r="X85" s="30"/>
      <c r="Y85" s="30"/>
      <c r="Z85" s="30">
        <f>X85*3+Y85*0</f>
        <v>0</v>
      </c>
    </row>
    <row r="86" spans="2:26" ht="16.5" hidden="1" thickTop="1">
      <c r="B86" s="278">
        <v>39</v>
      </c>
      <c r="C86" s="289" t="s">
        <v>239</v>
      </c>
      <c r="D86" s="285">
        <v>3</v>
      </c>
      <c r="E86" s="274" t="s">
        <v>97</v>
      </c>
      <c r="F86" s="275" t="s">
        <v>174</v>
      </c>
      <c r="G86" s="276" t="s">
        <v>105</v>
      </c>
      <c r="H86" s="140">
        <f>VLOOKUP(E86,MD!$C$6:$K$102,3,FALSE)</f>
        <v>0</v>
      </c>
      <c r="I86" s="140" t="s">
        <v>174</v>
      </c>
      <c r="J86" s="140">
        <f>VLOOKUP(G86,MD!$C$6:$K$102,3,FALSE)</f>
        <v>0</v>
      </c>
      <c r="K86" s="13"/>
      <c r="L86" s="13"/>
      <c r="M86" s="13"/>
      <c r="N86" s="13"/>
      <c r="O86" s="258"/>
      <c r="P86" s="16">
        <v>2</v>
      </c>
      <c r="Q86" s="30"/>
      <c r="R86" s="30"/>
      <c r="S86" s="30"/>
      <c r="T86" s="30">
        <f>R86*3+S86*0</f>
        <v>0</v>
      </c>
      <c r="V86" s="16">
        <v>2</v>
      </c>
      <c r="W86" s="30"/>
      <c r="X86" s="30"/>
      <c r="Y86" s="30"/>
      <c r="Z86" s="30">
        <f>X86*3+Y86*0</f>
        <v>0</v>
      </c>
    </row>
    <row r="87" spans="2:26" ht="16.5" hidden="1" thickTop="1">
      <c r="B87" s="277">
        <v>40</v>
      </c>
      <c r="C87" s="272" t="s">
        <v>240</v>
      </c>
      <c r="D87" s="280">
        <v>1</v>
      </c>
      <c r="E87" s="281" t="s">
        <v>98</v>
      </c>
      <c r="F87" s="34" t="s">
        <v>174</v>
      </c>
      <c r="G87" s="282" t="s">
        <v>111</v>
      </c>
      <c r="H87" s="140">
        <f>VLOOKUP(E87,MD!$C$6:$K$102,3,FALSE)</f>
        <v>0</v>
      </c>
      <c r="I87" s="140" t="s">
        <v>174</v>
      </c>
      <c r="J87" s="140">
        <f>VLOOKUP(G87,MD!$C$6:$K$102,3,FALSE)</f>
        <v>0</v>
      </c>
      <c r="K87" s="13"/>
      <c r="L87" s="13"/>
      <c r="M87" s="13"/>
      <c r="N87" s="13"/>
      <c r="O87" s="258"/>
      <c r="P87" s="16"/>
      <c r="Q87" s="55"/>
      <c r="R87" s="30"/>
      <c r="S87" s="30"/>
      <c r="T87" s="30"/>
      <c r="V87" s="16"/>
      <c r="W87" s="55"/>
      <c r="X87" s="30"/>
      <c r="Y87" s="30"/>
      <c r="Z87" s="30"/>
    </row>
    <row r="88" spans="2:26" ht="16.5" hidden="1" thickTop="1">
      <c r="B88" s="278">
        <v>41</v>
      </c>
      <c r="C88" s="272" t="s">
        <v>240</v>
      </c>
      <c r="D88" s="280">
        <v>2</v>
      </c>
      <c r="E88" s="281" t="s">
        <v>106</v>
      </c>
      <c r="F88" s="34" t="s">
        <v>174</v>
      </c>
      <c r="G88" s="282" t="s">
        <v>111</v>
      </c>
      <c r="H88" s="140">
        <f>VLOOKUP(E88,MD!$C$6:$K$102,3,FALSE)</f>
        <v>0</v>
      </c>
      <c r="I88" s="140" t="s">
        <v>174</v>
      </c>
      <c r="J88" s="140">
        <f>VLOOKUP(G88,MD!$C$6:$K$102,3,FALSE)</f>
        <v>0</v>
      </c>
      <c r="K88" s="13"/>
      <c r="L88" s="13"/>
      <c r="M88" s="13"/>
      <c r="N88" s="13"/>
      <c r="O88" s="258"/>
      <c r="P88" s="16"/>
      <c r="Q88" s="55"/>
      <c r="R88" s="30"/>
      <c r="S88" s="30"/>
      <c r="T88" s="30"/>
      <c r="V88" s="16"/>
      <c r="W88" s="55"/>
      <c r="X88" s="30"/>
      <c r="Y88" s="30"/>
      <c r="Z88" s="30"/>
    </row>
    <row r="89" spans="2:22" ht="16.5" hidden="1" thickTop="1">
      <c r="B89" s="277">
        <v>42</v>
      </c>
      <c r="C89" s="284" t="s">
        <v>240</v>
      </c>
      <c r="D89" s="273">
        <v>3</v>
      </c>
      <c r="E89" s="274" t="s">
        <v>98</v>
      </c>
      <c r="F89" s="275" t="s">
        <v>174</v>
      </c>
      <c r="G89" s="276" t="s">
        <v>106</v>
      </c>
      <c r="H89" s="140">
        <f>VLOOKUP(E89,MD!$C$6:$K$102,3,FALSE)</f>
        <v>0</v>
      </c>
      <c r="I89" s="140" t="s">
        <v>174</v>
      </c>
      <c r="J89" s="140">
        <f>VLOOKUP(G89,MD!$C$6:$K$102,3,FALSE)</f>
        <v>0</v>
      </c>
      <c r="K89" s="13"/>
      <c r="L89" s="13"/>
      <c r="M89" s="13"/>
      <c r="N89" s="13"/>
      <c r="O89" s="258"/>
      <c r="P89" s="45"/>
      <c r="V89" s="45"/>
    </row>
    <row r="90" spans="2:26" ht="16.5" hidden="1" thickTop="1">
      <c r="B90" s="278">
        <v>43</v>
      </c>
      <c r="C90" s="272" t="s">
        <v>241</v>
      </c>
      <c r="D90" s="280">
        <v>1</v>
      </c>
      <c r="E90" s="281" t="s">
        <v>99</v>
      </c>
      <c r="F90" s="34" t="s">
        <v>174</v>
      </c>
      <c r="G90" s="282" t="s">
        <v>110</v>
      </c>
      <c r="H90" s="140">
        <f>VLOOKUP(E90,MD!$C$6:$K$102,3,FALSE)</f>
        <v>0</v>
      </c>
      <c r="I90" s="140" t="s">
        <v>174</v>
      </c>
      <c r="J90" s="140">
        <f>VLOOKUP(G90,MD!$C$6:$K$102,3,FALSE)</f>
        <v>0</v>
      </c>
      <c r="K90" s="13"/>
      <c r="L90" s="13"/>
      <c r="M90" s="13"/>
      <c r="N90" s="13"/>
      <c r="O90" s="258"/>
      <c r="P90" s="7" t="s">
        <v>171</v>
      </c>
      <c r="Q90" s="4" t="s">
        <v>31</v>
      </c>
      <c r="R90" s="4" t="s">
        <v>172</v>
      </c>
      <c r="S90" s="4" t="s">
        <v>173</v>
      </c>
      <c r="T90" s="4" t="s">
        <v>37</v>
      </c>
      <c r="U90" s="7" t="s">
        <v>242</v>
      </c>
      <c r="V90" s="7" t="s">
        <v>171</v>
      </c>
      <c r="W90" s="4" t="s">
        <v>31</v>
      </c>
      <c r="X90" s="4" t="s">
        <v>172</v>
      </c>
      <c r="Y90" s="4" t="s">
        <v>173</v>
      </c>
      <c r="Z90" s="4" t="s">
        <v>37</v>
      </c>
    </row>
    <row r="91" spans="2:26" ht="16.5" hidden="1" thickTop="1">
      <c r="B91" s="277">
        <v>44</v>
      </c>
      <c r="C91" s="272" t="s">
        <v>241</v>
      </c>
      <c r="D91" s="280">
        <v>2</v>
      </c>
      <c r="E91" s="281" t="s">
        <v>107</v>
      </c>
      <c r="F91" s="34" t="s">
        <v>174</v>
      </c>
      <c r="G91" s="282" t="s">
        <v>110</v>
      </c>
      <c r="H91" s="140">
        <f>VLOOKUP(E91,MD!$C$6:$K$102,3,FALSE)</f>
        <v>0</v>
      </c>
      <c r="I91" s="140" t="s">
        <v>174</v>
      </c>
      <c r="J91" s="140">
        <f>VLOOKUP(G91,MD!$C$6:$K$102,3,FALSE)</f>
        <v>0</v>
      </c>
      <c r="K91" s="13"/>
      <c r="L91" s="13"/>
      <c r="M91" s="13"/>
      <c r="N91" s="13"/>
      <c r="O91" s="258"/>
      <c r="P91" s="16">
        <v>1</v>
      </c>
      <c r="Q91" s="30"/>
      <c r="R91" s="30"/>
      <c r="S91" s="30"/>
      <c r="T91" s="30">
        <f>R91*3+S91*0</f>
        <v>0</v>
      </c>
      <c r="V91" s="16">
        <v>1</v>
      </c>
      <c r="W91" s="30"/>
      <c r="X91" s="30"/>
      <c r="Y91" s="30"/>
      <c r="Z91" s="30">
        <f>X91*3+Y91*0</f>
        <v>0</v>
      </c>
    </row>
    <row r="92" spans="2:26" ht="16.5" hidden="1" thickTop="1">
      <c r="B92" s="278">
        <v>45</v>
      </c>
      <c r="C92" s="289" t="s">
        <v>241</v>
      </c>
      <c r="D92" s="285">
        <v>3</v>
      </c>
      <c r="E92" s="274" t="s">
        <v>99</v>
      </c>
      <c r="F92" s="275" t="s">
        <v>174</v>
      </c>
      <c r="G92" s="276" t="s">
        <v>107</v>
      </c>
      <c r="H92" s="140">
        <f>VLOOKUP(E92,MD!$C$6:$K$102,3,FALSE)</f>
        <v>0</v>
      </c>
      <c r="I92" s="140" t="s">
        <v>174</v>
      </c>
      <c r="J92" s="140">
        <f>VLOOKUP(G92,MD!$C$6:$K$102,3,FALSE)</f>
        <v>0</v>
      </c>
      <c r="K92" s="13"/>
      <c r="L92" s="13"/>
      <c r="M92" s="13"/>
      <c r="N92" s="13"/>
      <c r="O92" s="258"/>
      <c r="P92" s="16">
        <v>2</v>
      </c>
      <c r="Q92" s="30"/>
      <c r="R92" s="30"/>
      <c r="S92" s="30"/>
      <c r="T92" s="30">
        <f>R92*3+S92*0</f>
        <v>0</v>
      </c>
      <c r="V92" s="16">
        <v>2</v>
      </c>
      <c r="W92" s="30"/>
      <c r="X92" s="30"/>
      <c r="Y92" s="30"/>
      <c r="Z92" s="30">
        <f>X92*3+Y92*0</f>
        <v>0</v>
      </c>
    </row>
    <row r="93" spans="2:26" ht="16.5" hidden="1" thickTop="1">
      <c r="B93" s="277">
        <v>46</v>
      </c>
      <c r="C93" s="272" t="s">
        <v>242</v>
      </c>
      <c r="D93" s="280">
        <v>1</v>
      </c>
      <c r="E93" s="281" t="s">
        <v>100</v>
      </c>
      <c r="F93" s="34" t="s">
        <v>174</v>
      </c>
      <c r="G93" s="282" t="s">
        <v>109</v>
      </c>
      <c r="H93" s="140">
        <f>VLOOKUP(E93,MD!$C$6:$K$102,3,FALSE)</f>
        <v>0</v>
      </c>
      <c r="I93" s="140" t="s">
        <v>174</v>
      </c>
      <c r="J93" s="140">
        <f>VLOOKUP(G93,MD!$C$6:$K$102,3,FALSE)</f>
        <v>0</v>
      </c>
      <c r="K93" s="13"/>
      <c r="L93" s="13"/>
      <c r="M93" s="13"/>
      <c r="N93" s="13"/>
      <c r="O93" s="258"/>
      <c r="P93" s="16"/>
      <c r="Q93" s="30"/>
      <c r="R93" s="30"/>
      <c r="S93" s="30"/>
      <c r="T93" s="30"/>
      <c r="V93" s="16"/>
      <c r="W93" s="30"/>
      <c r="X93" s="30"/>
      <c r="Y93" s="30"/>
      <c r="Z93" s="30"/>
    </row>
    <row r="94" spans="2:26" ht="16.5" hidden="1" thickTop="1">
      <c r="B94" s="278">
        <v>47</v>
      </c>
      <c r="C94" s="272" t="s">
        <v>242</v>
      </c>
      <c r="D94" s="280">
        <v>2</v>
      </c>
      <c r="E94" s="281" t="s">
        <v>108</v>
      </c>
      <c r="F94" s="34" t="s">
        <v>174</v>
      </c>
      <c r="G94" s="282" t="s">
        <v>109</v>
      </c>
      <c r="H94" s="140">
        <f>VLOOKUP(E94,MD!$C$6:$K$102,3,FALSE)</f>
        <v>0</v>
      </c>
      <c r="I94" s="140" t="s">
        <v>174</v>
      </c>
      <c r="J94" s="140">
        <f>VLOOKUP(G94,MD!$C$6:$K$102,3,FALSE)</f>
        <v>0</v>
      </c>
      <c r="K94" s="13"/>
      <c r="L94" s="13"/>
      <c r="M94" s="13"/>
      <c r="N94" s="13"/>
      <c r="O94" s="258"/>
      <c r="P94" s="16"/>
      <c r="Q94" s="30"/>
      <c r="R94" s="30"/>
      <c r="S94" s="30"/>
      <c r="T94" s="30"/>
      <c r="V94" s="16"/>
      <c r="W94" s="30"/>
      <c r="X94" s="30"/>
      <c r="Y94" s="30"/>
      <c r="Z94" s="30"/>
    </row>
    <row r="95" spans="2:17" ht="16.5" hidden="1" thickTop="1">
      <c r="B95" s="277">
        <v>48</v>
      </c>
      <c r="C95" s="289" t="s">
        <v>242</v>
      </c>
      <c r="D95" s="273">
        <v>3</v>
      </c>
      <c r="E95" s="274" t="s">
        <v>100</v>
      </c>
      <c r="F95" s="275" t="s">
        <v>174</v>
      </c>
      <c r="G95" s="276" t="s">
        <v>108</v>
      </c>
      <c r="H95" s="141">
        <f>VLOOKUP(E95,MD!$C$6:$K$102,3,FALSE)</f>
        <v>0</v>
      </c>
      <c r="I95" s="141" t="s">
        <v>174</v>
      </c>
      <c r="J95" s="141">
        <f>VLOOKUP(G95,MD!$C$6:$K$102,3,FALSE)</f>
        <v>0</v>
      </c>
      <c r="K95" s="13"/>
      <c r="L95" s="13"/>
      <c r="M95" s="13"/>
      <c r="N95" s="13"/>
      <c r="O95" s="258"/>
      <c r="P95" s="45"/>
      <c r="Q95" s="45"/>
    </row>
    <row r="96" spans="2:10" ht="16.5" hidden="1" thickBot="1">
      <c r="B96" s="143"/>
      <c r="C96" s="290"/>
      <c r="D96" s="290"/>
      <c r="E96" s="143"/>
      <c r="F96" s="143"/>
      <c r="G96" s="143"/>
      <c r="H96" s="142" t="str">
        <f>VLOOKUP(E96,'[2]MD'!$B$6:$H$95,3,FALSE)</f>
        <v>仁二</v>
      </c>
      <c r="I96" s="45"/>
      <c r="J96" s="142" t="e">
        <f>VLOOKUP(G96,MD!$C$6:$K$102,3,FALSE)</f>
        <v>#N/A</v>
      </c>
    </row>
    <row r="97" spans="8:10" ht="15.75">
      <c r="H97" s="45"/>
      <c r="I97" s="45"/>
      <c r="J97" s="45"/>
    </row>
  </sheetData>
  <sheetProtection selectLockedCells="1" selectUnlockedCells="1"/>
  <mergeCells count="1">
    <mergeCell ref="H3:J3"/>
  </mergeCells>
  <printOptions horizontalCentered="1" verticalCentered="1"/>
  <pageMargins left="0" right="0" top="0" bottom="0" header="0.5118055555555555" footer="0.5118055555555555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zoomScale="70" zoomScaleNormal="70" zoomScalePageLayoutView="0" workbookViewId="0" topLeftCell="A22">
      <selection activeCell="A1" sqref="A1"/>
    </sheetView>
  </sheetViews>
  <sheetFormatPr defaultColWidth="9.00390625" defaultRowHeight="16.5"/>
  <cols>
    <col min="1" max="1" width="10.625" style="600" customWidth="1"/>
    <col min="2" max="4" width="20.625" style="600" customWidth="1"/>
    <col min="5" max="5" width="26.875" style="578" bestFit="1" customWidth="1"/>
    <col min="6" max="6" width="20.625" style="600" customWidth="1"/>
    <col min="7" max="7" width="26.875" style="578" bestFit="1" customWidth="1"/>
    <col min="8" max="11" width="12.50390625" style="600" customWidth="1"/>
    <col min="12" max="16384" width="9.00390625" style="600" customWidth="1"/>
  </cols>
  <sheetData>
    <row r="1" spans="2:4" ht="15.75">
      <c r="B1" s="379" t="s">
        <v>854</v>
      </c>
      <c r="C1" s="599"/>
      <c r="D1" s="599"/>
    </row>
    <row r="2" spans="2:4" ht="15.75">
      <c r="B2" s="379"/>
      <c r="C2" s="599"/>
      <c r="D2" s="599"/>
    </row>
    <row r="3" spans="2:4" ht="15.75">
      <c r="B3" s="379" t="s">
        <v>855</v>
      </c>
      <c r="C3" s="599"/>
      <c r="D3" s="599"/>
    </row>
    <row r="4" spans="2:4" ht="15.75">
      <c r="B4" s="379" t="s">
        <v>1201</v>
      </c>
      <c r="C4" s="599"/>
      <c r="D4" s="599"/>
    </row>
    <row r="5" spans="2:4" ht="15.75">
      <c r="B5" s="379" t="s">
        <v>1202</v>
      </c>
      <c r="C5" s="599"/>
      <c r="D5" s="599"/>
    </row>
    <row r="6" spans="2:4" ht="15.75" hidden="1">
      <c r="B6" s="379" t="s">
        <v>1174</v>
      </c>
      <c r="C6" s="599"/>
      <c r="D6" s="599"/>
    </row>
    <row r="7" spans="2:4" ht="15.75">
      <c r="B7" s="601" t="s">
        <v>142</v>
      </c>
      <c r="C7" s="602" t="s">
        <v>143</v>
      </c>
      <c r="D7" s="603"/>
    </row>
    <row r="8" spans="2:4" ht="15.75">
      <c r="B8" s="604" t="s">
        <v>144</v>
      </c>
      <c r="C8" s="605" t="s">
        <v>145</v>
      </c>
      <c r="D8" s="603"/>
    </row>
    <row r="9" spans="2:4" ht="15.75">
      <c r="B9" s="601" t="s">
        <v>146</v>
      </c>
      <c r="C9" s="605" t="s">
        <v>147</v>
      </c>
      <c r="D9" s="603"/>
    </row>
    <row r="10" spans="2:4" ht="15.75">
      <c r="B10" s="601" t="s">
        <v>148</v>
      </c>
      <c r="C10" s="605" t="s">
        <v>149</v>
      </c>
      <c r="D10" s="603"/>
    </row>
    <row r="11" spans="2:4" ht="15.75">
      <c r="B11" s="604" t="s">
        <v>150</v>
      </c>
      <c r="C11" s="604" t="s">
        <v>151</v>
      </c>
      <c r="D11" s="603"/>
    </row>
    <row r="12" spans="2:4" ht="15.75" hidden="1">
      <c r="B12" s="379" t="s">
        <v>1175</v>
      </c>
      <c r="C12" s="604" t="s">
        <v>150</v>
      </c>
      <c r="D12" s="603"/>
    </row>
    <row r="13" spans="2:4" ht="15.75" hidden="1">
      <c r="B13" s="379" t="s">
        <v>1176</v>
      </c>
      <c r="C13" s="604" t="s">
        <v>152</v>
      </c>
      <c r="D13" s="603"/>
    </row>
    <row r="14" spans="2:4" ht="15.75" hidden="1">
      <c r="B14" s="379" t="s">
        <v>1177</v>
      </c>
      <c r="C14" s="604" t="s">
        <v>153</v>
      </c>
      <c r="D14" s="603"/>
    </row>
    <row r="15" spans="2:4" ht="15.75" hidden="1">
      <c r="B15" s="379" t="s">
        <v>1178</v>
      </c>
      <c r="C15" s="604" t="s">
        <v>154</v>
      </c>
      <c r="D15" s="603"/>
    </row>
    <row r="16" ht="15.75">
      <c r="B16" s="379" t="s">
        <v>856</v>
      </c>
    </row>
    <row r="17" ht="15.75">
      <c r="B17" s="379" t="s">
        <v>1203</v>
      </c>
    </row>
    <row r="18" ht="15.75">
      <c r="B18" s="379"/>
    </row>
    <row r="19" ht="15.75">
      <c r="B19" s="379" t="s">
        <v>1204</v>
      </c>
    </row>
    <row r="20" spans="3:6" ht="15.75">
      <c r="C20" s="379"/>
      <c r="D20" s="606"/>
      <c r="F20" s="606"/>
    </row>
    <row r="21" spans="2:6" ht="15.75">
      <c r="B21" s="616"/>
      <c r="C21" s="332"/>
      <c r="D21" s="606"/>
      <c r="F21" s="606"/>
    </row>
    <row r="22" spans="2:6" ht="24" customHeight="1">
      <c r="B22" s="452" t="s">
        <v>362</v>
      </c>
      <c r="C22" s="608" t="s">
        <v>38</v>
      </c>
      <c r="D22" s="606"/>
      <c r="F22" s="606"/>
    </row>
    <row r="23" spans="3:7" ht="24" customHeight="1">
      <c r="C23" s="334" t="s">
        <v>243</v>
      </c>
      <c r="D23" s="609"/>
      <c r="F23" s="606"/>
      <c r="G23" s="581"/>
    </row>
    <row r="24" spans="3:7" ht="24" customHeight="1">
      <c r="C24" s="576" t="s">
        <v>1157</v>
      </c>
      <c r="D24" s="628"/>
      <c r="E24" s="579" t="str">
        <f>B25</f>
        <v>Infinity - LAAAAM</v>
      </c>
      <c r="F24" s="606"/>
      <c r="G24" s="581"/>
    </row>
    <row r="25" spans="2:7" ht="24" customHeight="1">
      <c r="B25" s="452" t="s">
        <v>357</v>
      </c>
      <c r="C25" s="612" t="s">
        <v>44</v>
      </c>
      <c r="D25" s="335"/>
      <c r="E25" s="580"/>
      <c r="F25" s="606"/>
      <c r="G25" s="581"/>
    </row>
    <row r="26" spans="3:7" ht="24" customHeight="1">
      <c r="C26" s="333"/>
      <c r="D26" s="629"/>
      <c r="E26" s="580"/>
      <c r="F26" s="614"/>
      <c r="G26" s="581"/>
    </row>
    <row r="27" spans="3:7" ht="24" customHeight="1">
      <c r="C27" s="333"/>
      <c r="D27" s="336"/>
      <c r="E27" s="580" t="s">
        <v>1160</v>
      </c>
      <c r="F27" s="337" t="s">
        <v>244</v>
      </c>
      <c r="G27" s="579" t="str">
        <f>E24</f>
        <v>Infinity - LAAAAM</v>
      </c>
    </row>
    <row r="28" spans="3:8" ht="24" customHeight="1">
      <c r="C28" s="332"/>
      <c r="D28" s="614"/>
      <c r="E28" s="580"/>
      <c r="F28" s="614" t="s">
        <v>156</v>
      </c>
      <c r="G28" s="581"/>
      <c r="H28" s="616"/>
    </row>
    <row r="29" spans="2:7" ht="24" customHeight="1">
      <c r="B29" s="452" t="s">
        <v>361</v>
      </c>
      <c r="C29" s="608" t="s">
        <v>47</v>
      </c>
      <c r="D29" s="614"/>
      <c r="E29" s="580"/>
      <c r="F29" s="606"/>
      <c r="G29" s="581"/>
    </row>
    <row r="30" spans="3:7" ht="24" customHeight="1">
      <c r="C30" s="334" t="s">
        <v>245</v>
      </c>
      <c r="D30" s="630"/>
      <c r="E30" s="579" t="str">
        <f>B29</f>
        <v>MTR</v>
      </c>
      <c r="F30" s="606"/>
      <c r="G30" s="581"/>
    </row>
    <row r="31" spans="3:7" ht="24" customHeight="1">
      <c r="C31" s="576" t="s">
        <v>1158</v>
      </c>
      <c r="D31" s="606"/>
      <c r="F31" s="606"/>
      <c r="G31" s="581"/>
    </row>
    <row r="32" spans="2:7" ht="24" customHeight="1">
      <c r="B32" s="631" t="s">
        <v>343</v>
      </c>
      <c r="C32" s="612" t="s">
        <v>41</v>
      </c>
      <c r="D32" s="606"/>
      <c r="G32" s="581"/>
    </row>
    <row r="33" spans="3:10" ht="24" customHeight="1">
      <c r="C33" s="333"/>
      <c r="D33" s="614"/>
      <c r="E33" s="581"/>
      <c r="G33" s="581"/>
      <c r="H33" s="606"/>
      <c r="I33" s="614"/>
      <c r="J33" s="614"/>
    </row>
    <row r="34" spans="3:6" ht="24" customHeight="1">
      <c r="C34" s="606"/>
      <c r="F34" s="338"/>
    </row>
    <row r="35" spans="5:7" ht="24" customHeight="1">
      <c r="E35" s="452" t="str">
        <f>B22</f>
        <v>LM</v>
      </c>
      <c r="F35" s="632"/>
      <c r="G35" s="583"/>
    </row>
    <row r="36" spans="5:7" ht="24" customHeight="1">
      <c r="E36" s="582"/>
      <c r="F36" s="632"/>
      <c r="G36" s="583"/>
    </row>
    <row r="37" spans="2:7" ht="24" customHeight="1">
      <c r="B37" s="339" t="s">
        <v>39</v>
      </c>
      <c r="C37" s="600" t="s">
        <v>40</v>
      </c>
      <c r="E37" s="577"/>
      <c r="F37" s="619"/>
      <c r="G37" s="584"/>
    </row>
    <row r="38" spans="2:7" ht="24" customHeight="1">
      <c r="B38" s="339" t="s">
        <v>42</v>
      </c>
      <c r="C38" s="600" t="s">
        <v>43</v>
      </c>
      <c r="E38" s="587" t="s">
        <v>1159</v>
      </c>
      <c r="F38" s="340" t="s">
        <v>246</v>
      </c>
      <c r="G38" s="585" t="str">
        <f>E42</f>
        <v>ALPS - Tsunami sportswear</v>
      </c>
    </row>
    <row r="39" spans="2:7" ht="24" customHeight="1">
      <c r="B39" s="339" t="s">
        <v>45</v>
      </c>
      <c r="C39" s="600" t="s">
        <v>46</v>
      </c>
      <c r="E39" s="577"/>
      <c r="F39" s="611" t="s">
        <v>158</v>
      </c>
      <c r="G39" s="586"/>
    </row>
    <row r="40" spans="2:7" ht="24" customHeight="1">
      <c r="B40" s="339" t="s">
        <v>48</v>
      </c>
      <c r="C40" s="600" t="s">
        <v>49</v>
      </c>
      <c r="E40" s="577"/>
      <c r="F40" s="619"/>
      <c r="G40" s="583"/>
    </row>
    <row r="41" spans="5:7" ht="24" customHeight="1">
      <c r="E41" s="577"/>
      <c r="F41" s="619"/>
      <c r="G41" s="583"/>
    </row>
    <row r="42" spans="5:7" ht="24" customHeight="1">
      <c r="E42" s="454" t="str">
        <f>B32</f>
        <v>ALPS - Tsunami sportswear</v>
      </c>
      <c r="F42" s="619"/>
      <c r="G42" s="583"/>
    </row>
    <row r="43" spans="6:7" ht="15.75">
      <c r="F43" s="341"/>
      <c r="G43" s="581"/>
    </row>
  </sheetData>
  <sheetProtection selectLockedCells="1" selectUnlockedCells="1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8"/>
  <sheetViews>
    <sheetView zoomScale="60" zoomScaleNormal="60" zoomScalePageLayoutView="0" workbookViewId="0" topLeftCell="A1">
      <selection activeCell="Y19" sqref="Y19"/>
    </sheetView>
  </sheetViews>
  <sheetFormatPr defaultColWidth="9.00390625" defaultRowHeight="16.5"/>
  <cols>
    <col min="1" max="1" width="4.375" style="63" customWidth="1"/>
    <col min="2" max="4" width="10.625" style="63" customWidth="1"/>
    <col min="5" max="5" width="30.625" style="64" customWidth="1"/>
    <col min="6" max="6" width="24.625" style="131" customWidth="1"/>
    <col min="7" max="7" width="13.875" style="131" customWidth="1"/>
    <col min="8" max="8" width="11.625" style="131" customWidth="1"/>
    <col min="9" max="9" width="24.625" style="131" customWidth="1"/>
    <col min="10" max="10" width="13.875" style="131" customWidth="1"/>
    <col min="11" max="11" width="11.625" style="64" customWidth="1"/>
    <col min="12" max="12" width="16.125" style="64" customWidth="1"/>
    <col min="13" max="13" width="17.625" style="63" customWidth="1"/>
    <col min="14" max="14" width="90.625" style="62" hidden="1" customWidth="1"/>
    <col min="15" max="15" width="20.625" style="63" hidden="1" customWidth="1"/>
    <col min="16" max="17" width="10.625" style="63" hidden="1" customWidth="1"/>
    <col min="18" max="18" width="8.875" style="63" hidden="1" customWidth="1"/>
    <col min="19" max="19" width="22.875" style="63" hidden="1" customWidth="1"/>
    <col min="20" max="20" width="8.875" style="63" hidden="1" customWidth="1"/>
    <col min="21" max="21" width="26.875" style="63" hidden="1" customWidth="1"/>
    <col min="22" max="16384" width="9.00390625" style="63" customWidth="1"/>
  </cols>
  <sheetData>
    <row r="1" spans="2:13" ht="21" customHeight="1">
      <c r="B1" s="56" t="s">
        <v>600</v>
      </c>
      <c r="C1" s="57"/>
      <c r="D1" s="57"/>
      <c r="E1" s="58"/>
      <c r="F1" s="59"/>
      <c r="G1" s="59"/>
      <c r="H1" s="59"/>
      <c r="I1" s="59"/>
      <c r="J1" s="59"/>
      <c r="K1" s="60"/>
      <c r="L1" s="60"/>
      <c r="M1" s="291"/>
    </row>
    <row r="2" spans="2:13" ht="21" customHeight="1">
      <c r="B2" s="292" t="s">
        <v>277</v>
      </c>
      <c r="C2" s="292"/>
      <c r="D2" s="292"/>
      <c r="E2" s="60"/>
      <c r="F2" s="59"/>
      <c r="G2" s="59"/>
      <c r="H2" s="59"/>
      <c r="I2" s="59"/>
      <c r="J2" s="59"/>
      <c r="K2" s="61"/>
      <c r="L2" s="61"/>
      <c r="M2" s="291"/>
    </row>
    <row r="3" spans="2:15" ht="21" customHeight="1">
      <c r="B3" s="293" t="s">
        <v>601</v>
      </c>
      <c r="C3" s="294"/>
      <c r="D3" s="294"/>
      <c r="E3" s="295"/>
      <c r="F3" s="296"/>
      <c r="G3" s="296"/>
      <c r="H3" s="296"/>
      <c r="I3" s="296"/>
      <c r="J3" s="296"/>
      <c r="K3" s="297"/>
      <c r="L3" s="297"/>
      <c r="M3" s="298"/>
      <c r="N3" s="74"/>
      <c r="O3" s="75"/>
    </row>
    <row r="4" spans="2:15" ht="24" customHeight="1">
      <c r="B4" s="76" t="s">
        <v>602</v>
      </c>
      <c r="C4" s="77" t="s">
        <v>30</v>
      </c>
      <c r="D4" s="77" t="s">
        <v>31</v>
      </c>
      <c r="E4" s="77" t="s">
        <v>32</v>
      </c>
      <c r="F4" s="299"/>
      <c r="G4" s="299"/>
      <c r="H4" s="300" t="s">
        <v>33</v>
      </c>
      <c r="I4" s="299"/>
      <c r="J4" s="299"/>
      <c r="K4" s="300" t="s">
        <v>33</v>
      </c>
      <c r="L4" s="299" t="s">
        <v>603</v>
      </c>
      <c r="M4" s="77" t="s">
        <v>34</v>
      </c>
      <c r="N4" s="301"/>
      <c r="O4" s="129"/>
    </row>
    <row r="5" spans="2:18" ht="24" customHeight="1" thickBot="1">
      <c r="B5" s="85" t="s">
        <v>35</v>
      </c>
      <c r="C5" s="79" t="s">
        <v>604</v>
      </c>
      <c r="D5" s="80" t="s">
        <v>36</v>
      </c>
      <c r="E5" s="79" t="s">
        <v>605</v>
      </c>
      <c r="F5" s="80" t="s">
        <v>606</v>
      </c>
      <c r="G5" s="80" t="s">
        <v>607</v>
      </c>
      <c r="H5" s="82" t="s">
        <v>37</v>
      </c>
      <c r="I5" s="80" t="s">
        <v>608</v>
      </c>
      <c r="J5" s="80" t="s">
        <v>607</v>
      </c>
      <c r="K5" s="82" t="s">
        <v>37</v>
      </c>
      <c r="L5" s="80" t="s">
        <v>37</v>
      </c>
      <c r="M5" s="79" t="s">
        <v>604</v>
      </c>
      <c r="N5" s="301"/>
      <c r="O5" s="301" t="s">
        <v>609</v>
      </c>
      <c r="P5" s="302" t="s">
        <v>715</v>
      </c>
      <c r="Q5" s="302" t="s">
        <v>716</v>
      </c>
      <c r="R5" s="303"/>
    </row>
    <row r="6" spans="2:21" ht="24" customHeight="1">
      <c r="B6" s="304">
        <v>1</v>
      </c>
      <c r="C6" s="305" t="str">
        <f aca="true" t="shared" si="0" ref="C6:C65">M6</f>
        <v>AA1</v>
      </c>
      <c r="D6" s="306">
        <v>1</v>
      </c>
      <c r="E6" s="307" t="s">
        <v>361</v>
      </c>
      <c r="F6" s="307" t="s">
        <v>717</v>
      </c>
      <c r="G6" s="307" t="s">
        <v>550</v>
      </c>
      <c r="H6" s="308">
        <v>100.5</v>
      </c>
      <c r="I6" s="307" t="s">
        <v>718</v>
      </c>
      <c r="J6" s="307" t="s">
        <v>549</v>
      </c>
      <c r="K6" s="308">
        <v>97.5</v>
      </c>
      <c r="L6" s="309">
        <f aca="true" t="shared" si="1" ref="L6:L37">H6+K6</f>
        <v>198</v>
      </c>
      <c r="M6" s="164" t="s">
        <v>38</v>
      </c>
      <c r="N6" s="97"/>
      <c r="O6" s="129"/>
      <c r="P6" s="302">
        <v>132</v>
      </c>
      <c r="Q6" s="302">
        <f aca="true" t="shared" si="2" ref="Q6:Q65">P6/2</f>
        <v>66</v>
      </c>
      <c r="S6" s="99" t="s">
        <v>39</v>
      </c>
      <c r="T6" s="100" t="s">
        <v>40</v>
      </c>
      <c r="U6" s="101" t="s">
        <v>1255</v>
      </c>
    </row>
    <row r="7" spans="2:21" ht="24" customHeight="1">
      <c r="B7" s="310">
        <v>2</v>
      </c>
      <c r="C7" s="311" t="str">
        <f t="shared" si="0"/>
        <v>AB1</v>
      </c>
      <c r="D7" s="312">
        <v>2</v>
      </c>
      <c r="E7" s="313" t="s">
        <v>1257</v>
      </c>
      <c r="F7" s="313" t="s">
        <v>719</v>
      </c>
      <c r="G7" s="313" t="s">
        <v>499</v>
      </c>
      <c r="H7" s="314">
        <v>84</v>
      </c>
      <c r="I7" s="313" t="s">
        <v>720</v>
      </c>
      <c r="J7" s="313" t="s">
        <v>498</v>
      </c>
      <c r="K7" s="314">
        <v>85.5</v>
      </c>
      <c r="L7" s="315">
        <f t="shared" si="1"/>
        <v>169.5</v>
      </c>
      <c r="M7" s="316" t="s">
        <v>41</v>
      </c>
      <c r="N7" s="97"/>
      <c r="O7" s="129"/>
      <c r="P7" s="302">
        <v>120</v>
      </c>
      <c r="Q7" s="302">
        <f t="shared" si="2"/>
        <v>60</v>
      </c>
      <c r="S7" s="105" t="s">
        <v>42</v>
      </c>
      <c r="T7" s="106" t="s">
        <v>43</v>
      </c>
      <c r="U7" s="317" t="s">
        <v>1256</v>
      </c>
    </row>
    <row r="8" spans="2:21" ht="24" customHeight="1">
      <c r="B8" s="318">
        <v>3</v>
      </c>
      <c r="C8" s="311" t="str">
        <f t="shared" si="0"/>
        <v>AB2</v>
      </c>
      <c r="D8" s="312">
        <v>3</v>
      </c>
      <c r="E8" s="313" t="s">
        <v>1255</v>
      </c>
      <c r="F8" s="313" t="s">
        <v>721</v>
      </c>
      <c r="G8" s="313" t="s">
        <v>540</v>
      </c>
      <c r="H8" s="314">
        <v>90</v>
      </c>
      <c r="I8" s="313" t="s">
        <v>722</v>
      </c>
      <c r="J8" s="313" t="s">
        <v>539</v>
      </c>
      <c r="K8" s="314">
        <v>48</v>
      </c>
      <c r="L8" s="315">
        <f t="shared" si="1"/>
        <v>138</v>
      </c>
      <c r="M8" s="316" t="s">
        <v>44</v>
      </c>
      <c r="N8" s="97"/>
      <c r="O8" s="129"/>
      <c r="P8" s="302">
        <v>144</v>
      </c>
      <c r="Q8" s="302">
        <f t="shared" si="2"/>
        <v>72</v>
      </c>
      <c r="S8" s="105" t="s">
        <v>45</v>
      </c>
      <c r="T8" s="122" t="s">
        <v>46</v>
      </c>
      <c r="U8" s="107" t="s">
        <v>1257</v>
      </c>
    </row>
    <row r="9" spans="2:21" ht="24" customHeight="1">
      <c r="B9" s="310">
        <v>4</v>
      </c>
      <c r="C9" s="311" t="str">
        <f t="shared" si="0"/>
        <v>AA2</v>
      </c>
      <c r="D9" s="312">
        <v>4</v>
      </c>
      <c r="E9" s="313" t="s">
        <v>362</v>
      </c>
      <c r="F9" s="313" t="s">
        <v>723</v>
      </c>
      <c r="G9" s="313" t="s">
        <v>551</v>
      </c>
      <c r="H9" s="314">
        <v>70</v>
      </c>
      <c r="I9" s="313" t="s">
        <v>724</v>
      </c>
      <c r="J9" s="313" t="s">
        <v>552</v>
      </c>
      <c r="K9" s="314">
        <v>66</v>
      </c>
      <c r="L9" s="315">
        <f t="shared" si="1"/>
        <v>136</v>
      </c>
      <c r="M9" s="316" t="s">
        <v>47</v>
      </c>
      <c r="N9" s="108"/>
      <c r="O9" s="125"/>
      <c r="P9" s="302">
        <v>108</v>
      </c>
      <c r="Q9" s="302">
        <f t="shared" si="2"/>
        <v>54</v>
      </c>
      <c r="R9" s="123"/>
      <c r="S9" s="105" t="s">
        <v>48</v>
      </c>
      <c r="T9" s="106" t="s">
        <v>49</v>
      </c>
      <c r="U9" s="107" t="s">
        <v>1258</v>
      </c>
    </row>
    <row r="10" spans="2:21" ht="24" customHeight="1">
      <c r="B10" s="310">
        <v>5</v>
      </c>
      <c r="C10" s="311" t="str">
        <f t="shared" si="0"/>
        <v>AA3</v>
      </c>
      <c r="D10" s="312">
        <v>5</v>
      </c>
      <c r="E10" s="313" t="s">
        <v>355</v>
      </c>
      <c r="F10" s="313" t="s">
        <v>725</v>
      </c>
      <c r="G10" s="313" t="s">
        <v>533</v>
      </c>
      <c r="H10" s="314">
        <v>61.75</v>
      </c>
      <c r="I10" s="313" t="s">
        <v>726</v>
      </c>
      <c r="J10" s="313" t="s">
        <v>532</v>
      </c>
      <c r="K10" s="314">
        <v>61.75</v>
      </c>
      <c r="L10" s="315">
        <f t="shared" si="1"/>
        <v>123.5</v>
      </c>
      <c r="M10" s="316" t="s">
        <v>50</v>
      </c>
      <c r="N10" s="108"/>
      <c r="O10" s="125"/>
      <c r="P10" s="302">
        <v>84</v>
      </c>
      <c r="Q10" s="302">
        <f t="shared" si="2"/>
        <v>42</v>
      </c>
      <c r="R10" s="123"/>
      <c r="S10" s="319" t="s">
        <v>51</v>
      </c>
      <c r="T10" s="106" t="s">
        <v>52</v>
      </c>
      <c r="U10" s="107" t="s">
        <v>1044</v>
      </c>
    </row>
    <row r="11" spans="2:21" ht="24" customHeight="1">
      <c r="B11" s="310">
        <v>6</v>
      </c>
      <c r="C11" s="311" t="str">
        <f t="shared" si="0"/>
        <v>AB3</v>
      </c>
      <c r="D11" s="312">
        <v>6</v>
      </c>
      <c r="E11" s="313" t="s">
        <v>366</v>
      </c>
      <c r="F11" s="313" t="s">
        <v>727</v>
      </c>
      <c r="G11" s="313" t="s">
        <v>571</v>
      </c>
      <c r="H11" s="314">
        <v>64.5</v>
      </c>
      <c r="I11" s="313" t="s">
        <v>728</v>
      </c>
      <c r="J11" s="313" t="s">
        <v>572</v>
      </c>
      <c r="K11" s="314">
        <v>58.5</v>
      </c>
      <c r="L11" s="315">
        <f t="shared" si="1"/>
        <v>123</v>
      </c>
      <c r="M11" s="316" t="s">
        <v>53</v>
      </c>
      <c r="N11" s="97"/>
      <c r="O11" s="129"/>
      <c r="P11" s="302">
        <v>84</v>
      </c>
      <c r="Q11" s="302">
        <f t="shared" si="2"/>
        <v>42</v>
      </c>
      <c r="S11" s="319"/>
      <c r="T11" s="106"/>
      <c r="U11" s="107" t="s">
        <v>1071</v>
      </c>
    </row>
    <row r="12" spans="2:21" ht="24" customHeight="1">
      <c r="B12" s="310">
        <v>7</v>
      </c>
      <c r="C12" s="311" t="str">
        <f t="shared" si="0"/>
        <v>AB4</v>
      </c>
      <c r="D12" s="312">
        <v>7</v>
      </c>
      <c r="E12" s="313" t="s">
        <v>365</v>
      </c>
      <c r="F12" s="313" t="s">
        <v>729</v>
      </c>
      <c r="G12" s="313" t="s">
        <v>570</v>
      </c>
      <c r="H12" s="314">
        <v>56.25</v>
      </c>
      <c r="I12" s="313" t="s">
        <v>730</v>
      </c>
      <c r="J12" s="313" t="s">
        <v>569</v>
      </c>
      <c r="K12" s="314">
        <v>56.25</v>
      </c>
      <c r="L12" s="315">
        <f t="shared" si="1"/>
        <v>112.5</v>
      </c>
      <c r="M12" s="316" t="s">
        <v>54</v>
      </c>
      <c r="N12" s="134"/>
      <c r="O12" s="125"/>
      <c r="P12" s="302">
        <v>96</v>
      </c>
      <c r="Q12" s="302">
        <f t="shared" si="2"/>
        <v>48</v>
      </c>
      <c r="R12" s="123"/>
      <c r="S12" s="105" t="s">
        <v>55</v>
      </c>
      <c r="T12" s="106" t="s">
        <v>56</v>
      </c>
      <c r="U12" s="107" t="s">
        <v>355</v>
      </c>
    </row>
    <row r="13" spans="2:21" ht="24" customHeight="1" thickBot="1">
      <c r="B13" s="320">
        <v>8</v>
      </c>
      <c r="C13" s="321" t="str">
        <f t="shared" si="0"/>
        <v>AA4</v>
      </c>
      <c r="D13" s="322">
        <v>8</v>
      </c>
      <c r="E13" s="506" t="s">
        <v>1044</v>
      </c>
      <c r="F13" s="323" t="s">
        <v>731</v>
      </c>
      <c r="G13" s="323" t="s">
        <v>515</v>
      </c>
      <c r="H13" s="324">
        <v>54</v>
      </c>
      <c r="I13" s="323" t="s">
        <v>732</v>
      </c>
      <c r="J13" s="323" t="s">
        <v>516</v>
      </c>
      <c r="K13" s="324">
        <v>54</v>
      </c>
      <c r="L13" s="325">
        <f t="shared" si="1"/>
        <v>108</v>
      </c>
      <c r="M13" s="326" t="s">
        <v>57</v>
      </c>
      <c r="N13" s="134"/>
      <c r="O13" s="129"/>
      <c r="P13" s="302">
        <v>96</v>
      </c>
      <c r="Q13" s="302">
        <f t="shared" si="2"/>
        <v>48</v>
      </c>
      <c r="S13" s="327"/>
      <c r="T13" s="112"/>
      <c r="U13" s="113" t="s">
        <v>366</v>
      </c>
    </row>
    <row r="14" spans="2:21" ht="24" customHeight="1">
      <c r="B14" s="328">
        <v>9</v>
      </c>
      <c r="C14" s="329" t="str">
        <f t="shared" si="0"/>
        <v>A1</v>
      </c>
      <c r="D14" s="115">
        <v>9</v>
      </c>
      <c r="E14" s="764" t="s">
        <v>1296</v>
      </c>
      <c r="F14" s="329" t="s">
        <v>733</v>
      </c>
      <c r="G14" s="329" t="s">
        <v>558</v>
      </c>
      <c r="H14" s="116">
        <v>53.25</v>
      </c>
      <c r="I14" s="329" t="s">
        <v>734</v>
      </c>
      <c r="J14" s="329" t="s">
        <v>557</v>
      </c>
      <c r="K14" s="116">
        <v>53.25</v>
      </c>
      <c r="L14" s="117">
        <f t="shared" si="1"/>
        <v>106.5</v>
      </c>
      <c r="M14" s="118" t="s">
        <v>58</v>
      </c>
      <c r="N14" s="134"/>
      <c r="O14" s="129"/>
      <c r="P14" s="302">
        <v>54</v>
      </c>
      <c r="Q14" s="302">
        <f t="shared" si="2"/>
        <v>27</v>
      </c>
      <c r="S14" s="63" t="s">
        <v>39</v>
      </c>
      <c r="T14" s="63" t="s">
        <v>46</v>
      </c>
      <c r="U14" s="63" t="s">
        <v>1290</v>
      </c>
    </row>
    <row r="15" spans="2:21" ht="24" customHeight="1">
      <c r="B15" s="328">
        <v>10</v>
      </c>
      <c r="C15" s="125" t="str">
        <f t="shared" si="0"/>
        <v>B1</v>
      </c>
      <c r="D15" s="124">
        <v>10</v>
      </c>
      <c r="E15" s="125" t="s">
        <v>1292</v>
      </c>
      <c r="F15" s="125" t="s">
        <v>735</v>
      </c>
      <c r="G15" s="125" t="s">
        <v>519</v>
      </c>
      <c r="H15" s="126">
        <v>46.5</v>
      </c>
      <c r="I15" s="125" t="s">
        <v>736</v>
      </c>
      <c r="J15" s="125" t="s">
        <v>520</v>
      </c>
      <c r="K15" s="126">
        <v>46.5</v>
      </c>
      <c r="L15" s="127">
        <f t="shared" si="1"/>
        <v>93</v>
      </c>
      <c r="M15" s="128" t="s">
        <v>59</v>
      </c>
      <c r="N15" s="97"/>
      <c r="O15" s="129"/>
      <c r="P15" s="302">
        <v>96</v>
      </c>
      <c r="Q15" s="302">
        <f t="shared" si="2"/>
        <v>48</v>
      </c>
      <c r="S15" s="63" t="s">
        <v>42</v>
      </c>
      <c r="T15" s="63" t="s">
        <v>49</v>
      </c>
      <c r="U15" s="63" t="s">
        <v>1291</v>
      </c>
    </row>
    <row r="16" spans="2:21" ht="24" customHeight="1">
      <c r="B16" s="328">
        <v>11</v>
      </c>
      <c r="C16" s="125" t="str">
        <f t="shared" si="0"/>
        <v>C1</v>
      </c>
      <c r="D16" s="124">
        <v>11</v>
      </c>
      <c r="E16" s="124" t="s">
        <v>1333</v>
      </c>
      <c r="F16" s="124" t="s">
        <v>737</v>
      </c>
      <c r="G16" s="124" t="s">
        <v>509</v>
      </c>
      <c r="H16" s="126">
        <v>45.75</v>
      </c>
      <c r="I16" s="124" t="s">
        <v>738</v>
      </c>
      <c r="J16" s="124" t="s">
        <v>510</v>
      </c>
      <c r="K16" s="126">
        <v>45.75</v>
      </c>
      <c r="L16" s="127">
        <f t="shared" si="1"/>
        <v>91.5</v>
      </c>
      <c r="M16" s="128" t="s">
        <v>60</v>
      </c>
      <c r="N16" s="108"/>
      <c r="O16" s="125"/>
      <c r="P16" s="302">
        <v>36</v>
      </c>
      <c r="Q16" s="302">
        <f t="shared" si="2"/>
        <v>18</v>
      </c>
      <c r="R16" s="123"/>
      <c r="S16" s="63" t="s">
        <v>45</v>
      </c>
      <c r="T16" s="63" t="s">
        <v>52</v>
      </c>
      <c r="U16" s="63" t="s">
        <v>1292</v>
      </c>
    </row>
    <row r="17" spans="2:21" ht="24" customHeight="1">
      <c r="B17" s="330">
        <v>12</v>
      </c>
      <c r="C17" s="125" t="str">
        <f t="shared" si="0"/>
        <v>D1</v>
      </c>
      <c r="D17" s="124">
        <v>12</v>
      </c>
      <c r="E17" s="124" t="s">
        <v>1324</v>
      </c>
      <c r="F17" s="124" t="s">
        <v>739</v>
      </c>
      <c r="G17" s="124" t="s">
        <v>505</v>
      </c>
      <c r="H17" s="126">
        <v>45</v>
      </c>
      <c r="I17" s="124" t="s">
        <v>740</v>
      </c>
      <c r="J17" s="124" t="s">
        <v>506</v>
      </c>
      <c r="K17" s="126">
        <v>45</v>
      </c>
      <c r="L17" s="127">
        <f t="shared" si="1"/>
        <v>90</v>
      </c>
      <c r="M17" s="128" t="s">
        <v>61</v>
      </c>
      <c r="N17" s="97"/>
      <c r="O17" s="129"/>
      <c r="P17" s="302">
        <v>0</v>
      </c>
      <c r="Q17" s="302">
        <f t="shared" si="2"/>
        <v>0</v>
      </c>
      <c r="S17" s="123" t="s">
        <v>48</v>
      </c>
      <c r="T17" s="123" t="s">
        <v>56</v>
      </c>
      <c r="U17" s="63" t="s">
        <v>1293</v>
      </c>
    </row>
    <row r="18" spans="2:21" ht="24" customHeight="1">
      <c r="B18" s="328">
        <v>13</v>
      </c>
      <c r="C18" s="125" t="str">
        <f t="shared" si="0"/>
        <v>E1</v>
      </c>
      <c r="D18" s="124">
        <v>13</v>
      </c>
      <c r="E18" s="125" t="s">
        <v>1325</v>
      </c>
      <c r="F18" s="125" t="s">
        <v>741</v>
      </c>
      <c r="G18" s="125" t="s">
        <v>525</v>
      </c>
      <c r="H18" s="126">
        <v>44.25</v>
      </c>
      <c r="I18" s="125" t="s">
        <v>742</v>
      </c>
      <c r="J18" s="125" t="s">
        <v>524</v>
      </c>
      <c r="K18" s="126">
        <v>44.25</v>
      </c>
      <c r="L18" s="127">
        <f t="shared" si="1"/>
        <v>88.5</v>
      </c>
      <c r="M18" s="128" t="s">
        <v>62</v>
      </c>
      <c r="N18" s="97"/>
      <c r="O18" s="129"/>
      <c r="P18" s="302">
        <v>0</v>
      </c>
      <c r="Q18" s="302">
        <f t="shared" si="2"/>
        <v>0</v>
      </c>
      <c r="S18" s="63" t="s">
        <v>51</v>
      </c>
      <c r="T18" s="63" t="s">
        <v>63</v>
      </c>
      <c r="U18" s="63" t="s">
        <v>1294</v>
      </c>
    </row>
    <row r="19" spans="2:21" ht="24" customHeight="1">
      <c r="B19" s="328">
        <v>14</v>
      </c>
      <c r="C19" s="125" t="str">
        <f t="shared" si="0"/>
        <v>F1</v>
      </c>
      <c r="D19" s="124">
        <v>14</v>
      </c>
      <c r="E19" s="124" t="s">
        <v>1335</v>
      </c>
      <c r="F19" s="124" t="s">
        <v>743</v>
      </c>
      <c r="G19" s="124" t="s">
        <v>496</v>
      </c>
      <c r="H19" s="126">
        <v>39.75</v>
      </c>
      <c r="I19" s="124" t="s">
        <v>744</v>
      </c>
      <c r="J19" s="124" t="s">
        <v>497</v>
      </c>
      <c r="K19" s="126">
        <v>39.75</v>
      </c>
      <c r="L19" s="127">
        <f t="shared" si="1"/>
        <v>79.5</v>
      </c>
      <c r="M19" s="128" t="s">
        <v>64</v>
      </c>
      <c r="N19" s="130"/>
      <c r="O19" s="129"/>
      <c r="P19" s="302">
        <v>36</v>
      </c>
      <c r="Q19" s="302">
        <f t="shared" si="2"/>
        <v>18</v>
      </c>
      <c r="U19" s="63" t="s">
        <v>1295</v>
      </c>
    </row>
    <row r="20" spans="2:21" ht="24" customHeight="1">
      <c r="B20" s="330">
        <v>15</v>
      </c>
      <c r="C20" s="125" t="str">
        <f t="shared" si="0"/>
        <v>G1</v>
      </c>
      <c r="D20" s="124">
        <v>15</v>
      </c>
      <c r="E20" s="124" t="s">
        <v>1301</v>
      </c>
      <c r="F20" s="124" t="s">
        <v>745</v>
      </c>
      <c r="G20" s="124" t="s">
        <v>504</v>
      </c>
      <c r="H20" s="126">
        <v>37.5</v>
      </c>
      <c r="I20" s="124" t="s">
        <v>746</v>
      </c>
      <c r="J20" s="124" t="s">
        <v>502</v>
      </c>
      <c r="K20" s="126">
        <v>37.5</v>
      </c>
      <c r="L20" s="127">
        <f t="shared" si="1"/>
        <v>75</v>
      </c>
      <c r="M20" s="331" t="s">
        <v>65</v>
      </c>
      <c r="N20" s="130" t="s">
        <v>579</v>
      </c>
      <c r="O20" s="129"/>
      <c r="P20" s="302">
        <v>54</v>
      </c>
      <c r="Q20" s="302">
        <f t="shared" si="2"/>
        <v>27</v>
      </c>
      <c r="U20" s="63" t="s">
        <v>1317</v>
      </c>
    </row>
    <row r="21" spans="2:21" ht="24" customHeight="1">
      <c r="B21" s="328">
        <v>16</v>
      </c>
      <c r="C21" s="125" t="str">
        <f t="shared" si="0"/>
        <v>H1</v>
      </c>
      <c r="D21" s="124">
        <v>15</v>
      </c>
      <c r="E21" s="382" t="s">
        <v>1290</v>
      </c>
      <c r="F21" s="125" t="s">
        <v>747</v>
      </c>
      <c r="G21" s="125" t="s">
        <v>559</v>
      </c>
      <c r="H21" s="126">
        <v>75</v>
      </c>
      <c r="I21" s="125" t="s">
        <v>748</v>
      </c>
      <c r="J21" s="125" t="s">
        <v>560</v>
      </c>
      <c r="K21" s="126">
        <v>0</v>
      </c>
      <c r="L21" s="127">
        <f t="shared" si="1"/>
        <v>75</v>
      </c>
      <c r="M21" s="331" t="s">
        <v>66</v>
      </c>
      <c r="N21" s="130" t="s">
        <v>579</v>
      </c>
      <c r="O21" s="129"/>
      <c r="P21" s="302">
        <v>120</v>
      </c>
      <c r="Q21" s="302">
        <f t="shared" si="2"/>
        <v>60</v>
      </c>
      <c r="U21" s="63" t="s">
        <v>1317</v>
      </c>
    </row>
    <row r="22" spans="2:21" ht="24" customHeight="1">
      <c r="B22" s="328">
        <v>17</v>
      </c>
      <c r="C22" s="125" t="str">
        <f t="shared" si="0"/>
        <v>H2</v>
      </c>
      <c r="D22" s="124">
        <v>17</v>
      </c>
      <c r="E22" s="382" t="s">
        <v>1298</v>
      </c>
      <c r="F22" s="125" t="s">
        <v>749</v>
      </c>
      <c r="G22" s="125" t="s">
        <v>544</v>
      </c>
      <c r="H22" s="126">
        <v>71</v>
      </c>
      <c r="I22" s="125" t="s">
        <v>750</v>
      </c>
      <c r="J22" s="133" t="s">
        <v>411</v>
      </c>
      <c r="K22" s="126">
        <v>0</v>
      </c>
      <c r="L22" s="127">
        <f t="shared" si="1"/>
        <v>71</v>
      </c>
      <c r="M22" s="128" t="s">
        <v>92</v>
      </c>
      <c r="N22" s="108"/>
      <c r="O22" s="125"/>
      <c r="P22" s="302">
        <v>54</v>
      </c>
      <c r="Q22" s="302">
        <f t="shared" si="2"/>
        <v>27</v>
      </c>
      <c r="R22" s="123"/>
      <c r="S22" s="63" t="s">
        <v>67</v>
      </c>
      <c r="T22" s="63" t="s">
        <v>68</v>
      </c>
      <c r="U22" s="63" t="s">
        <v>1297</v>
      </c>
    </row>
    <row r="23" spans="2:21" ht="24" customHeight="1">
      <c r="B23" s="330">
        <v>18</v>
      </c>
      <c r="C23" s="125" t="str">
        <f t="shared" si="0"/>
        <v>G2</v>
      </c>
      <c r="D23" s="124">
        <v>18</v>
      </c>
      <c r="E23" s="382" t="s">
        <v>1321</v>
      </c>
      <c r="F23" s="125" t="s">
        <v>751</v>
      </c>
      <c r="G23" s="125" t="s">
        <v>555</v>
      </c>
      <c r="H23" s="126">
        <v>57</v>
      </c>
      <c r="I23" s="125" t="s">
        <v>752</v>
      </c>
      <c r="J23" s="125" t="s">
        <v>556</v>
      </c>
      <c r="K23" s="126">
        <v>7</v>
      </c>
      <c r="L23" s="127">
        <f t="shared" si="1"/>
        <v>64</v>
      </c>
      <c r="M23" s="128" t="s">
        <v>91</v>
      </c>
      <c r="N23" s="97"/>
      <c r="O23" s="129"/>
      <c r="P23" s="302">
        <v>54</v>
      </c>
      <c r="Q23" s="302">
        <f t="shared" si="2"/>
        <v>27</v>
      </c>
      <c r="S23" s="123"/>
      <c r="U23" s="63" t="s">
        <v>1300</v>
      </c>
    </row>
    <row r="24" spans="2:21" ht="24" customHeight="1">
      <c r="B24" s="328">
        <v>19</v>
      </c>
      <c r="C24" s="125" t="str">
        <f t="shared" si="0"/>
        <v>F2</v>
      </c>
      <c r="D24" s="124">
        <v>19</v>
      </c>
      <c r="E24" s="382" t="s">
        <v>1319</v>
      </c>
      <c r="F24" s="125" t="s">
        <v>753</v>
      </c>
      <c r="G24" s="125" t="s">
        <v>529</v>
      </c>
      <c r="H24" s="126">
        <v>39</v>
      </c>
      <c r="I24" s="125" t="s">
        <v>754</v>
      </c>
      <c r="J24" s="125" t="s">
        <v>528</v>
      </c>
      <c r="K24" s="126">
        <v>24</v>
      </c>
      <c r="L24" s="127">
        <f t="shared" si="1"/>
        <v>63</v>
      </c>
      <c r="M24" s="128" t="s">
        <v>90</v>
      </c>
      <c r="N24" s="97"/>
      <c r="O24" s="129"/>
      <c r="P24" s="302">
        <v>54</v>
      </c>
      <c r="Q24" s="302">
        <f t="shared" si="2"/>
        <v>27</v>
      </c>
      <c r="U24" s="63" t="s">
        <v>1298</v>
      </c>
    </row>
    <row r="25" spans="2:21" ht="24" customHeight="1">
      <c r="B25" s="328">
        <v>20</v>
      </c>
      <c r="C25" s="125" t="str">
        <f t="shared" si="0"/>
        <v>E2</v>
      </c>
      <c r="D25" s="124">
        <v>20</v>
      </c>
      <c r="E25" s="125" t="s">
        <v>1334</v>
      </c>
      <c r="F25" s="125" t="s">
        <v>755</v>
      </c>
      <c r="G25" s="125" t="s">
        <v>522</v>
      </c>
      <c r="H25" s="126">
        <v>36</v>
      </c>
      <c r="I25" s="125" t="s">
        <v>756</v>
      </c>
      <c r="J25" s="125" t="s">
        <v>521</v>
      </c>
      <c r="K25" s="126">
        <v>24.75</v>
      </c>
      <c r="L25" s="127">
        <f t="shared" si="1"/>
        <v>60.75</v>
      </c>
      <c r="M25" s="128" t="s">
        <v>69</v>
      </c>
      <c r="N25" s="97"/>
      <c r="O25" s="129"/>
      <c r="P25" s="302">
        <v>0</v>
      </c>
      <c r="Q25" s="302">
        <f t="shared" si="2"/>
        <v>0</v>
      </c>
      <c r="U25" s="63" t="s">
        <v>1299</v>
      </c>
    </row>
    <row r="26" spans="2:21" s="123" customFormat="1" ht="24" customHeight="1">
      <c r="B26" s="328">
        <v>21</v>
      </c>
      <c r="C26" s="125" t="str">
        <f t="shared" si="0"/>
        <v>D2</v>
      </c>
      <c r="D26" s="124">
        <v>21</v>
      </c>
      <c r="E26" s="125" t="s">
        <v>757</v>
      </c>
      <c r="F26" s="125" t="s">
        <v>758</v>
      </c>
      <c r="G26" s="125" t="s">
        <v>537</v>
      </c>
      <c r="H26" s="126">
        <v>30</v>
      </c>
      <c r="I26" s="125" t="s">
        <v>759</v>
      </c>
      <c r="J26" s="125" t="s">
        <v>538</v>
      </c>
      <c r="K26" s="126">
        <v>30</v>
      </c>
      <c r="L26" s="127">
        <f t="shared" si="1"/>
        <v>60</v>
      </c>
      <c r="M26" s="132" t="s">
        <v>70</v>
      </c>
      <c r="N26" s="97"/>
      <c r="O26" s="129"/>
      <c r="P26" s="302">
        <v>0</v>
      </c>
      <c r="Q26" s="302">
        <f t="shared" si="2"/>
        <v>0</v>
      </c>
      <c r="R26" s="63"/>
      <c r="S26" s="63"/>
      <c r="T26" s="63"/>
      <c r="U26" s="765">
        <v>170</v>
      </c>
    </row>
    <row r="27" spans="2:21" s="123" customFormat="1" ht="24" customHeight="1">
      <c r="B27" s="330">
        <v>22</v>
      </c>
      <c r="C27" s="125" t="str">
        <f t="shared" si="0"/>
        <v>C2</v>
      </c>
      <c r="D27" s="124">
        <v>22</v>
      </c>
      <c r="E27" s="761" t="s">
        <v>1323</v>
      </c>
      <c r="F27" s="124" t="s">
        <v>760</v>
      </c>
      <c r="G27" s="124" t="s">
        <v>508</v>
      </c>
      <c r="H27" s="126">
        <v>42</v>
      </c>
      <c r="I27" s="124" t="s">
        <v>761</v>
      </c>
      <c r="J27" s="124" t="s">
        <v>507</v>
      </c>
      <c r="K27" s="126">
        <v>12</v>
      </c>
      <c r="L27" s="127">
        <f t="shared" si="1"/>
        <v>54</v>
      </c>
      <c r="M27" s="132" t="s">
        <v>71</v>
      </c>
      <c r="N27" s="97"/>
      <c r="O27" s="125"/>
      <c r="P27" s="302">
        <v>48</v>
      </c>
      <c r="Q27" s="302">
        <f t="shared" si="2"/>
        <v>24</v>
      </c>
      <c r="S27" s="63"/>
      <c r="U27" s="765" t="s">
        <v>1301</v>
      </c>
    </row>
    <row r="28" spans="2:21" s="123" customFormat="1" ht="24" customHeight="1">
      <c r="B28" s="330">
        <v>23</v>
      </c>
      <c r="C28" s="125" t="str">
        <f t="shared" si="0"/>
        <v>B2</v>
      </c>
      <c r="D28" s="124">
        <v>23</v>
      </c>
      <c r="E28" s="124" t="s">
        <v>1293</v>
      </c>
      <c r="F28" s="124" t="s">
        <v>762</v>
      </c>
      <c r="G28" s="124" t="s">
        <v>500</v>
      </c>
      <c r="H28" s="126">
        <v>27.75</v>
      </c>
      <c r="I28" s="124" t="s">
        <v>763</v>
      </c>
      <c r="J28" s="124" t="s">
        <v>501</v>
      </c>
      <c r="K28" s="126">
        <v>25.5</v>
      </c>
      <c r="L28" s="127">
        <f t="shared" si="1"/>
        <v>53.25</v>
      </c>
      <c r="M28" s="132" t="s">
        <v>72</v>
      </c>
      <c r="N28" s="97"/>
      <c r="O28" s="125"/>
      <c r="P28" s="302">
        <v>84</v>
      </c>
      <c r="Q28" s="302">
        <f t="shared" si="2"/>
        <v>42</v>
      </c>
      <c r="T28" s="63"/>
      <c r="U28" s="765" t="s">
        <v>1318</v>
      </c>
    </row>
    <row r="29" spans="2:21" s="123" customFormat="1" ht="24" customHeight="1">
      <c r="B29" s="330">
        <v>24</v>
      </c>
      <c r="C29" s="125" t="str">
        <f t="shared" si="0"/>
        <v>A2</v>
      </c>
      <c r="D29" s="124">
        <v>24</v>
      </c>
      <c r="E29" s="125">
        <v>170</v>
      </c>
      <c r="F29" s="125" t="s">
        <v>764</v>
      </c>
      <c r="G29" s="125" t="s">
        <v>526</v>
      </c>
      <c r="H29" s="126">
        <v>20.5</v>
      </c>
      <c r="I29" s="125" t="s">
        <v>765</v>
      </c>
      <c r="J29" s="125" t="s">
        <v>527</v>
      </c>
      <c r="K29" s="126">
        <v>23.5</v>
      </c>
      <c r="L29" s="127">
        <f t="shared" si="1"/>
        <v>44</v>
      </c>
      <c r="M29" s="132" t="s">
        <v>73</v>
      </c>
      <c r="N29" s="97"/>
      <c r="O29" s="125"/>
      <c r="P29" s="302">
        <v>54</v>
      </c>
      <c r="Q29" s="302">
        <f t="shared" si="2"/>
        <v>27</v>
      </c>
      <c r="U29" s="765" t="s">
        <v>1319</v>
      </c>
    </row>
    <row r="30" spans="2:21" s="123" customFormat="1" ht="24" customHeight="1">
      <c r="B30" s="330">
        <v>25</v>
      </c>
      <c r="C30" s="125" t="str">
        <f t="shared" si="0"/>
        <v>A3</v>
      </c>
      <c r="D30" s="124">
        <v>25</v>
      </c>
      <c r="E30" s="125">
        <v>180</v>
      </c>
      <c r="F30" s="125" t="s">
        <v>766</v>
      </c>
      <c r="G30" s="125" t="s">
        <v>541</v>
      </c>
      <c r="H30" s="126">
        <v>18.75</v>
      </c>
      <c r="I30" s="125" t="s">
        <v>767</v>
      </c>
      <c r="J30" s="125" t="s">
        <v>542</v>
      </c>
      <c r="K30" s="126">
        <v>18.75</v>
      </c>
      <c r="L30" s="127">
        <f t="shared" si="1"/>
        <v>37.5</v>
      </c>
      <c r="M30" s="132" t="s">
        <v>76</v>
      </c>
      <c r="N30" s="97"/>
      <c r="O30" s="125"/>
      <c r="P30" s="302">
        <v>48</v>
      </c>
      <c r="Q30" s="302">
        <f t="shared" si="2"/>
        <v>24</v>
      </c>
      <c r="U30" s="765" t="s">
        <v>1320</v>
      </c>
    </row>
    <row r="31" spans="2:21" s="123" customFormat="1" ht="24" customHeight="1">
      <c r="B31" s="330">
        <v>26</v>
      </c>
      <c r="C31" s="125" t="str">
        <f t="shared" si="0"/>
        <v>B3</v>
      </c>
      <c r="D31" s="124">
        <v>26</v>
      </c>
      <c r="E31" s="382" t="s">
        <v>1332</v>
      </c>
      <c r="F31" s="125" t="s">
        <v>768</v>
      </c>
      <c r="G31" s="125" t="s">
        <v>567</v>
      </c>
      <c r="H31" s="126">
        <v>0</v>
      </c>
      <c r="I31" s="125" t="s">
        <v>769</v>
      </c>
      <c r="J31" s="125" t="s">
        <v>568</v>
      </c>
      <c r="K31" s="126">
        <v>36</v>
      </c>
      <c r="L31" s="127">
        <f t="shared" si="1"/>
        <v>36</v>
      </c>
      <c r="M31" s="132" t="s">
        <v>77</v>
      </c>
      <c r="N31" s="97"/>
      <c r="O31" s="125"/>
      <c r="P31" s="302">
        <v>36</v>
      </c>
      <c r="Q31" s="302">
        <f t="shared" si="2"/>
        <v>18</v>
      </c>
      <c r="U31" s="765" t="s">
        <v>1321</v>
      </c>
    </row>
    <row r="32" spans="2:21" s="123" customFormat="1" ht="24" customHeight="1">
      <c r="B32" s="330">
        <v>27</v>
      </c>
      <c r="C32" s="125" t="str">
        <f t="shared" si="0"/>
        <v>C3</v>
      </c>
      <c r="D32" s="124">
        <v>27</v>
      </c>
      <c r="E32" s="761" t="s">
        <v>1291</v>
      </c>
      <c r="F32" s="124" t="s">
        <v>770</v>
      </c>
      <c r="G32" s="125" t="s">
        <v>563</v>
      </c>
      <c r="H32" s="126">
        <v>0</v>
      </c>
      <c r="I32" s="124" t="s">
        <v>771</v>
      </c>
      <c r="J32" s="125" t="s">
        <v>564</v>
      </c>
      <c r="K32" s="126">
        <v>33</v>
      </c>
      <c r="L32" s="127">
        <f t="shared" si="1"/>
        <v>33</v>
      </c>
      <c r="M32" s="132" t="s">
        <v>78</v>
      </c>
      <c r="N32" s="97"/>
      <c r="O32" s="125"/>
      <c r="P32" s="302">
        <v>108</v>
      </c>
      <c r="Q32" s="302">
        <f t="shared" si="2"/>
        <v>54</v>
      </c>
      <c r="S32" s="123" t="s">
        <v>74</v>
      </c>
      <c r="T32" s="63" t="s">
        <v>75</v>
      </c>
      <c r="U32" s="765">
        <v>180</v>
      </c>
    </row>
    <row r="33" spans="2:21" s="123" customFormat="1" ht="24" customHeight="1">
      <c r="B33" s="330">
        <v>28</v>
      </c>
      <c r="C33" s="125" t="str">
        <f t="shared" si="0"/>
        <v>D3</v>
      </c>
      <c r="D33" s="124">
        <v>28</v>
      </c>
      <c r="E33" s="125" t="s">
        <v>1299</v>
      </c>
      <c r="F33" s="125" t="s">
        <v>772</v>
      </c>
      <c r="G33" s="125" t="s">
        <v>523</v>
      </c>
      <c r="H33" s="126">
        <v>15</v>
      </c>
      <c r="I33" s="125" t="s">
        <v>773</v>
      </c>
      <c r="J33" s="125" t="s">
        <v>503</v>
      </c>
      <c r="K33" s="126">
        <v>15</v>
      </c>
      <c r="L33" s="127">
        <f t="shared" si="1"/>
        <v>30</v>
      </c>
      <c r="M33" s="132" t="s">
        <v>79</v>
      </c>
      <c r="N33" s="97"/>
      <c r="O33" s="125"/>
      <c r="P33" s="302">
        <v>54</v>
      </c>
      <c r="Q33" s="302">
        <f t="shared" si="2"/>
        <v>27</v>
      </c>
      <c r="T33" s="63"/>
      <c r="U33" s="63" t="s">
        <v>1322</v>
      </c>
    </row>
    <row r="34" spans="2:21" s="123" customFormat="1" ht="24" customHeight="1">
      <c r="B34" s="330">
        <v>29</v>
      </c>
      <c r="C34" s="125" t="str">
        <f t="shared" si="0"/>
        <v>E3</v>
      </c>
      <c r="D34" s="124">
        <v>29</v>
      </c>
      <c r="E34" s="125" t="s">
        <v>360</v>
      </c>
      <c r="F34" s="125" t="s">
        <v>774</v>
      </c>
      <c r="G34" s="133" t="s">
        <v>411</v>
      </c>
      <c r="H34" s="126">
        <v>0</v>
      </c>
      <c r="I34" s="125" t="s">
        <v>775</v>
      </c>
      <c r="J34" s="125" t="s">
        <v>543</v>
      </c>
      <c r="K34" s="126">
        <v>22.5</v>
      </c>
      <c r="L34" s="127">
        <f t="shared" si="1"/>
        <v>22.5</v>
      </c>
      <c r="M34" s="132" t="s">
        <v>80</v>
      </c>
      <c r="N34" s="97"/>
      <c r="O34" s="125"/>
      <c r="P34" s="302">
        <v>72</v>
      </c>
      <c r="Q34" s="302">
        <f t="shared" si="2"/>
        <v>36</v>
      </c>
      <c r="T34" s="63"/>
      <c r="U34" s="63" t="s">
        <v>1323</v>
      </c>
    </row>
    <row r="35" spans="2:21" s="123" customFormat="1" ht="24" customHeight="1">
      <c r="B35" s="330">
        <v>30</v>
      </c>
      <c r="C35" s="125" t="str">
        <f t="shared" si="0"/>
        <v>F3</v>
      </c>
      <c r="D35" s="124">
        <v>30</v>
      </c>
      <c r="E35" s="382" t="s">
        <v>1300</v>
      </c>
      <c r="F35" s="125" t="s">
        <v>776</v>
      </c>
      <c r="G35" s="125" t="s">
        <v>547</v>
      </c>
      <c r="H35" s="126">
        <v>6.5</v>
      </c>
      <c r="I35" s="125" t="s">
        <v>777</v>
      </c>
      <c r="J35" s="125" t="s">
        <v>546</v>
      </c>
      <c r="K35" s="126">
        <v>5</v>
      </c>
      <c r="L35" s="127">
        <f t="shared" si="1"/>
        <v>11.5</v>
      </c>
      <c r="M35" s="132" t="s">
        <v>81</v>
      </c>
      <c r="N35" s="97"/>
      <c r="O35" s="125"/>
      <c r="P35" s="302">
        <v>54</v>
      </c>
      <c r="Q35" s="302">
        <f t="shared" si="2"/>
        <v>27</v>
      </c>
      <c r="T35" s="63"/>
      <c r="U35" s="63" t="s">
        <v>1327</v>
      </c>
    </row>
    <row r="36" spans="2:21" s="123" customFormat="1" ht="24" customHeight="1">
      <c r="B36" s="330">
        <v>31</v>
      </c>
      <c r="C36" s="125" t="str">
        <f t="shared" si="0"/>
        <v>G3</v>
      </c>
      <c r="D36" s="124">
        <v>31</v>
      </c>
      <c r="E36" s="125" t="s">
        <v>1328</v>
      </c>
      <c r="F36" s="125" t="s">
        <v>778</v>
      </c>
      <c r="G36" s="125" t="s">
        <v>554</v>
      </c>
      <c r="H36" s="126">
        <v>7.25</v>
      </c>
      <c r="I36" s="125" t="s">
        <v>779</v>
      </c>
      <c r="J36" s="125" t="s">
        <v>553</v>
      </c>
      <c r="K36" s="126">
        <v>2.25</v>
      </c>
      <c r="L36" s="127">
        <f t="shared" si="1"/>
        <v>9.5</v>
      </c>
      <c r="M36" s="132" t="s">
        <v>82</v>
      </c>
      <c r="N36" s="97"/>
      <c r="O36" s="125"/>
      <c r="P36" s="302">
        <v>48</v>
      </c>
      <c r="Q36" s="302">
        <f t="shared" si="2"/>
        <v>24</v>
      </c>
      <c r="T36" s="63"/>
      <c r="U36" s="63" t="s">
        <v>1328</v>
      </c>
    </row>
    <row r="37" spans="2:21" s="123" customFormat="1" ht="24" customHeight="1">
      <c r="B37" s="330">
        <v>32</v>
      </c>
      <c r="C37" s="125" t="str">
        <f t="shared" si="0"/>
        <v>H3</v>
      </c>
      <c r="D37" s="124">
        <v>32</v>
      </c>
      <c r="E37" s="124" t="s">
        <v>1329</v>
      </c>
      <c r="F37" s="124" t="s">
        <v>780</v>
      </c>
      <c r="G37" s="124" t="s">
        <v>514</v>
      </c>
      <c r="H37" s="126">
        <v>2.25</v>
      </c>
      <c r="I37" s="124" t="s">
        <v>781</v>
      </c>
      <c r="J37" s="124" t="s">
        <v>513</v>
      </c>
      <c r="K37" s="126">
        <v>5.25</v>
      </c>
      <c r="L37" s="127">
        <f t="shared" si="1"/>
        <v>7.5</v>
      </c>
      <c r="M37" s="128" t="s">
        <v>83</v>
      </c>
      <c r="N37" s="130"/>
      <c r="O37" s="125"/>
      <c r="P37" s="302">
        <v>48</v>
      </c>
      <c r="Q37" s="302">
        <f t="shared" si="2"/>
        <v>24</v>
      </c>
      <c r="T37" s="63"/>
      <c r="U37" s="63" t="s">
        <v>1329</v>
      </c>
    </row>
    <row r="38" spans="2:21" s="123" customFormat="1" ht="24" customHeight="1">
      <c r="B38" s="330">
        <v>33</v>
      </c>
      <c r="C38" s="125" t="str">
        <f t="shared" si="0"/>
        <v>SEED#33</v>
      </c>
      <c r="D38" s="124">
        <v>33</v>
      </c>
      <c r="E38" s="767" t="s">
        <v>1336</v>
      </c>
      <c r="F38" s="125" t="s">
        <v>782</v>
      </c>
      <c r="G38" s="125" t="s">
        <v>511</v>
      </c>
      <c r="H38" s="126">
        <v>0</v>
      </c>
      <c r="I38" s="125" t="s">
        <v>783</v>
      </c>
      <c r="J38" s="125" t="s">
        <v>512</v>
      </c>
      <c r="K38" s="126">
        <v>6.75</v>
      </c>
      <c r="L38" s="127">
        <f aca="true" t="shared" si="3" ref="L38:L65">H38+K38</f>
        <v>6.75</v>
      </c>
      <c r="M38" s="128" t="s">
        <v>86</v>
      </c>
      <c r="N38" s="130"/>
      <c r="O38" s="125"/>
      <c r="P38" s="302">
        <v>36</v>
      </c>
      <c r="Q38" s="302">
        <f t="shared" si="2"/>
        <v>18</v>
      </c>
      <c r="T38" s="63"/>
      <c r="U38" s="63" t="s">
        <v>1317</v>
      </c>
    </row>
    <row r="39" spans="2:21" s="123" customFormat="1" ht="24" customHeight="1">
      <c r="B39" s="330">
        <v>34</v>
      </c>
      <c r="C39" s="125" t="str">
        <f t="shared" si="0"/>
        <v>SEED#34</v>
      </c>
      <c r="D39" s="124">
        <v>34</v>
      </c>
      <c r="E39" s="125" t="s">
        <v>784</v>
      </c>
      <c r="F39" s="125" t="s">
        <v>785</v>
      </c>
      <c r="G39" s="125" t="s">
        <v>562</v>
      </c>
      <c r="H39" s="126">
        <v>3</v>
      </c>
      <c r="I39" s="125" t="s">
        <v>786</v>
      </c>
      <c r="J39" s="125" t="s">
        <v>561</v>
      </c>
      <c r="K39" s="126">
        <v>3</v>
      </c>
      <c r="L39" s="127">
        <f t="shared" si="3"/>
        <v>6</v>
      </c>
      <c r="M39" s="128" t="s">
        <v>126</v>
      </c>
      <c r="N39" s="97"/>
      <c r="O39" s="125"/>
      <c r="P39" s="302">
        <v>0</v>
      </c>
      <c r="Q39" s="302">
        <f t="shared" si="2"/>
        <v>0</v>
      </c>
      <c r="U39" s="63" t="s">
        <v>1317</v>
      </c>
    </row>
    <row r="40" spans="2:21" s="123" customFormat="1" ht="24" customHeight="1">
      <c r="B40" s="330">
        <v>35</v>
      </c>
      <c r="C40" s="125" t="str">
        <f t="shared" si="0"/>
        <v>SEED#35</v>
      </c>
      <c r="D40" s="124">
        <v>35</v>
      </c>
      <c r="E40" s="124" t="s">
        <v>1326</v>
      </c>
      <c r="F40" s="124" t="s">
        <v>787</v>
      </c>
      <c r="G40" s="124" t="s">
        <v>534</v>
      </c>
      <c r="H40" s="126">
        <v>0</v>
      </c>
      <c r="I40" s="124" t="s">
        <v>788</v>
      </c>
      <c r="J40" s="124" t="s">
        <v>535</v>
      </c>
      <c r="K40" s="126">
        <v>3</v>
      </c>
      <c r="L40" s="127">
        <f t="shared" si="3"/>
        <v>3</v>
      </c>
      <c r="M40" s="331" t="s">
        <v>128</v>
      </c>
      <c r="N40" s="130" t="s">
        <v>580</v>
      </c>
      <c r="O40" s="125"/>
      <c r="P40" s="302">
        <v>48</v>
      </c>
      <c r="Q40" s="302">
        <f t="shared" si="2"/>
        <v>24</v>
      </c>
      <c r="S40" s="123" t="s">
        <v>84</v>
      </c>
      <c r="T40" s="63" t="s">
        <v>85</v>
      </c>
      <c r="U40" s="63" t="s">
        <v>1331</v>
      </c>
    </row>
    <row r="41" spans="2:21" s="123" customFormat="1" ht="24" customHeight="1">
      <c r="B41" s="330">
        <v>36</v>
      </c>
      <c r="C41" s="125" t="str">
        <f t="shared" si="0"/>
        <v>SEED#36</v>
      </c>
      <c r="D41" s="124">
        <v>35</v>
      </c>
      <c r="E41" s="125" t="s">
        <v>356</v>
      </c>
      <c r="F41" s="125" t="s">
        <v>789</v>
      </c>
      <c r="G41" s="125" t="s">
        <v>536</v>
      </c>
      <c r="H41" s="126">
        <v>3</v>
      </c>
      <c r="I41" s="382" t="s">
        <v>1066</v>
      </c>
      <c r="J41" s="133" t="s">
        <v>411</v>
      </c>
      <c r="K41" s="126">
        <v>0</v>
      </c>
      <c r="L41" s="127">
        <f t="shared" si="3"/>
        <v>3</v>
      </c>
      <c r="M41" s="331" t="s">
        <v>87</v>
      </c>
      <c r="N41" s="130" t="s">
        <v>580</v>
      </c>
      <c r="O41" s="125"/>
      <c r="P41" s="302">
        <v>6</v>
      </c>
      <c r="Q41" s="302">
        <f t="shared" si="2"/>
        <v>3</v>
      </c>
      <c r="T41" s="63"/>
      <c r="U41" s="63" t="s">
        <v>1332</v>
      </c>
    </row>
    <row r="42" spans="2:21" s="123" customFormat="1" ht="24" customHeight="1">
      <c r="B42" s="330">
        <v>37</v>
      </c>
      <c r="C42" s="125" t="str">
        <f t="shared" si="0"/>
        <v>SEED#37</v>
      </c>
      <c r="D42" s="124">
        <v>35</v>
      </c>
      <c r="E42" s="382" t="s">
        <v>1320</v>
      </c>
      <c r="F42" s="125" t="s">
        <v>790</v>
      </c>
      <c r="G42" s="125" t="s">
        <v>565</v>
      </c>
      <c r="H42" s="126">
        <v>1.5</v>
      </c>
      <c r="I42" s="125" t="s">
        <v>791</v>
      </c>
      <c r="J42" s="125" t="s">
        <v>566</v>
      </c>
      <c r="K42" s="126">
        <v>1.5</v>
      </c>
      <c r="L42" s="127">
        <f t="shared" si="3"/>
        <v>3</v>
      </c>
      <c r="M42" s="331" t="s">
        <v>88</v>
      </c>
      <c r="N42" s="130" t="s">
        <v>580</v>
      </c>
      <c r="O42" s="125"/>
      <c r="P42" s="302">
        <v>54</v>
      </c>
      <c r="Q42" s="302">
        <f t="shared" si="2"/>
        <v>27</v>
      </c>
      <c r="T42" s="63"/>
      <c r="U42" s="63" t="s">
        <v>1333</v>
      </c>
    </row>
    <row r="43" spans="2:21" s="123" customFormat="1" ht="24" customHeight="1">
      <c r="B43" s="330">
        <v>38</v>
      </c>
      <c r="C43" s="125" t="str">
        <f t="shared" si="0"/>
        <v>SEED#38</v>
      </c>
      <c r="D43" s="124">
        <v>38</v>
      </c>
      <c r="E43" s="125" t="s">
        <v>350</v>
      </c>
      <c r="F43" s="125" t="s">
        <v>792</v>
      </c>
      <c r="G43" s="125" t="s">
        <v>518</v>
      </c>
      <c r="H43" s="126">
        <v>0.75</v>
      </c>
      <c r="I43" s="125" t="s">
        <v>793</v>
      </c>
      <c r="J43" s="124" t="s">
        <v>517</v>
      </c>
      <c r="K43" s="126">
        <v>0.75</v>
      </c>
      <c r="L43" s="127">
        <f t="shared" si="3"/>
        <v>1.5</v>
      </c>
      <c r="M43" s="128" t="s">
        <v>135</v>
      </c>
      <c r="N43" s="130"/>
      <c r="O43" s="125"/>
      <c r="P43" s="302">
        <v>72</v>
      </c>
      <c r="Q43" s="302">
        <f t="shared" si="2"/>
        <v>36</v>
      </c>
      <c r="T43" s="63"/>
      <c r="U43" s="63" t="s">
        <v>1335</v>
      </c>
    </row>
    <row r="44" spans="2:21" s="123" customFormat="1" ht="24" customHeight="1">
      <c r="B44" s="330">
        <v>39</v>
      </c>
      <c r="C44" s="125" t="str">
        <f t="shared" si="0"/>
        <v>SEED#47</v>
      </c>
      <c r="D44" s="124">
        <v>39</v>
      </c>
      <c r="E44" s="124" t="s">
        <v>1339</v>
      </c>
      <c r="F44" s="124" t="s">
        <v>794</v>
      </c>
      <c r="G44" s="133" t="s">
        <v>411</v>
      </c>
      <c r="H44" s="126">
        <v>0</v>
      </c>
      <c r="I44" s="124" t="s">
        <v>795</v>
      </c>
      <c r="J44" s="133" t="s">
        <v>411</v>
      </c>
      <c r="K44" s="126">
        <v>0</v>
      </c>
      <c r="L44" s="127">
        <f t="shared" si="3"/>
        <v>0</v>
      </c>
      <c r="M44" s="331" t="s">
        <v>122</v>
      </c>
      <c r="N44" s="381" t="s">
        <v>581</v>
      </c>
      <c r="O44" s="125"/>
      <c r="P44" s="302">
        <v>0</v>
      </c>
      <c r="Q44" s="302">
        <f t="shared" si="2"/>
        <v>0</v>
      </c>
      <c r="T44" s="63"/>
      <c r="U44" s="63" t="s">
        <v>1337</v>
      </c>
    </row>
    <row r="45" spans="2:21" s="123" customFormat="1" ht="24" customHeight="1">
      <c r="B45" s="330">
        <v>40</v>
      </c>
      <c r="C45" s="125" t="str">
        <f t="shared" si="0"/>
        <v>SEED#40</v>
      </c>
      <c r="D45" s="124">
        <v>39</v>
      </c>
      <c r="E45" s="383" t="s">
        <v>796</v>
      </c>
      <c r="F45" s="125" t="s">
        <v>797</v>
      </c>
      <c r="G45" s="133" t="s">
        <v>411</v>
      </c>
      <c r="H45" s="126">
        <v>0</v>
      </c>
      <c r="I45" s="125" t="s">
        <v>798</v>
      </c>
      <c r="J45" s="133" t="s">
        <v>411</v>
      </c>
      <c r="K45" s="126">
        <v>0</v>
      </c>
      <c r="L45" s="127">
        <f t="shared" si="3"/>
        <v>0</v>
      </c>
      <c r="M45" s="331" t="s">
        <v>141</v>
      </c>
      <c r="N45" s="381" t="s">
        <v>581</v>
      </c>
      <c r="O45" s="125"/>
      <c r="P45" s="302">
        <v>6</v>
      </c>
      <c r="Q45" s="302">
        <f t="shared" si="2"/>
        <v>3</v>
      </c>
      <c r="T45" s="63"/>
      <c r="U45" s="63" t="s">
        <v>1317</v>
      </c>
    </row>
    <row r="46" spans="2:21" s="123" customFormat="1" ht="24" customHeight="1">
      <c r="B46" s="330">
        <v>41</v>
      </c>
      <c r="C46" s="125" t="str">
        <f t="shared" si="0"/>
        <v>SEED#41</v>
      </c>
      <c r="D46" s="124">
        <v>39</v>
      </c>
      <c r="E46" s="767" t="s">
        <v>1330</v>
      </c>
      <c r="F46" s="125" t="s">
        <v>799</v>
      </c>
      <c r="G46" s="125" t="s">
        <v>530</v>
      </c>
      <c r="H46" s="126">
        <v>0</v>
      </c>
      <c r="I46" s="125" t="s">
        <v>800</v>
      </c>
      <c r="J46" s="125" t="s">
        <v>531</v>
      </c>
      <c r="K46" s="126">
        <v>0</v>
      </c>
      <c r="L46" s="127">
        <f t="shared" si="3"/>
        <v>0</v>
      </c>
      <c r="M46" s="331" t="s">
        <v>89</v>
      </c>
      <c r="N46" s="381" t="s">
        <v>581</v>
      </c>
      <c r="O46" s="125"/>
      <c r="P46" s="302">
        <v>36</v>
      </c>
      <c r="Q46" s="302">
        <f t="shared" si="2"/>
        <v>18</v>
      </c>
      <c r="T46" s="63"/>
      <c r="U46" s="63" t="s">
        <v>1317</v>
      </c>
    </row>
    <row r="47" spans="2:21" s="123" customFormat="1" ht="24" customHeight="1">
      <c r="B47" s="330">
        <v>42</v>
      </c>
      <c r="C47" s="125" t="str">
        <f t="shared" si="0"/>
        <v>SEED#46</v>
      </c>
      <c r="D47" s="124">
        <v>39</v>
      </c>
      <c r="E47" s="125" t="s">
        <v>358</v>
      </c>
      <c r="F47" s="125" t="s">
        <v>801</v>
      </c>
      <c r="G47" s="133" t="s">
        <v>411</v>
      </c>
      <c r="H47" s="126">
        <v>0</v>
      </c>
      <c r="I47" s="125" t="s">
        <v>802</v>
      </c>
      <c r="J47" s="133" t="s">
        <v>411</v>
      </c>
      <c r="K47" s="126">
        <v>0</v>
      </c>
      <c r="L47" s="127">
        <f t="shared" si="3"/>
        <v>0</v>
      </c>
      <c r="M47" s="331" t="s">
        <v>129</v>
      </c>
      <c r="N47" s="381" t="s">
        <v>581</v>
      </c>
      <c r="O47" s="125"/>
      <c r="P47" s="302">
        <v>6</v>
      </c>
      <c r="Q47" s="302">
        <f t="shared" si="2"/>
        <v>3</v>
      </c>
      <c r="S47" s="123" t="s">
        <v>1032</v>
      </c>
      <c r="T47" s="63" t="s">
        <v>1033</v>
      </c>
      <c r="U47" s="63" t="s">
        <v>1343</v>
      </c>
    </row>
    <row r="48" spans="2:21" s="123" customFormat="1" ht="24" customHeight="1">
      <c r="B48" s="330">
        <v>43</v>
      </c>
      <c r="C48" s="125" t="str">
        <f t="shared" si="0"/>
        <v>SEED#44</v>
      </c>
      <c r="D48" s="124">
        <v>39</v>
      </c>
      <c r="E48" s="382" t="s">
        <v>988</v>
      </c>
      <c r="F48" s="125" t="s">
        <v>803</v>
      </c>
      <c r="G48" s="133" t="s">
        <v>411</v>
      </c>
      <c r="H48" s="126">
        <v>0</v>
      </c>
      <c r="I48" s="125" t="s">
        <v>804</v>
      </c>
      <c r="J48" s="133" t="s">
        <v>411</v>
      </c>
      <c r="K48" s="126">
        <v>0</v>
      </c>
      <c r="L48" s="127">
        <f t="shared" si="3"/>
        <v>0</v>
      </c>
      <c r="M48" s="331" t="s">
        <v>133</v>
      </c>
      <c r="N48" s="381" t="s">
        <v>581</v>
      </c>
      <c r="O48" s="125"/>
      <c r="P48" s="302">
        <v>6</v>
      </c>
      <c r="Q48" s="302">
        <f t="shared" si="2"/>
        <v>3</v>
      </c>
      <c r="T48" s="63"/>
      <c r="U48" s="63" t="s">
        <v>1344</v>
      </c>
    </row>
    <row r="49" spans="2:21" s="123" customFormat="1" ht="24" customHeight="1">
      <c r="B49" s="330">
        <v>44</v>
      </c>
      <c r="C49" s="125" t="str">
        <f t="shared" si="0"/>
        <v>SEED#39</v>
      </c>
      <c r="D49" s="124">
        <v>39</v>
      </c>
      <c r="E49" s="125" t="s">
        <v>1322</v>
      </c>
      <c r="F49" s="125" t="s">
        <v>805</v>
      </c>
      <c r="G49" s="133" t="s">
        <v>411</v>
      </c>
      <c r="H49" s="126">
        <v>0</v>
      </c>
      <c r="I49" s="125" t="s">
        <v>806</v>
      </c>
      <c r="J49" s="133" t="s">
        <v>411</v>
      </c>
      <c r="K49" s="126">
        <v>0</v>
      </c>
      <c r="L49" s="127">
        <f t="shared" si="3"/>
        <v>0</v>
      </c>
      <c r="M49" s="331" t="s">
        <v>138</v>
      </c>
      <c r="N49" s="381" t="s">
        <v>581</v>
      </c>
      <c r="O49" s="125"/>
      <c r="P49" s="302">
        <v>48</v>
      </c>
      <c r="Q49" s="302">
        <f t="shared" si="2"/>
        <v>24</v>
      </c>
      <c r="T49" s="63"/>
      <c r="U49" s="63" t="s">
        <v>1345</v>
      </c>
    </row>
    <row r="50" spans="2:21" s="123" customFormat="1" ht="24" customHeight="1">
      <c r="B50" s="330">
        <v>45</v>
      </c>
      <c r="C50" s="125" t="str">
        <f t="shared" si="0"/>
        <v>SEED#45</v>
      </c>
      <c r="D50" s="124">
        <v>39</v>
      </c>
      <c r="E50" s="382" t="s">
        <v>1318</v>
      </c>
      <c r="F50" s="125" t="s">
        <v>807</v>
      </c>
      <c r="G50" s="125" t="s">
        <v>545</v>
      </c>
      <c r="H50" s="126">
        <v>0</v>
      </c>
      <c r="I50" s="125" t="s">
        <v>808</v>
      </c>
      <c r="J50" s="133" t="s">
        <v>411</v>
      </c>
      <c r="K50" s="126">
        <v>0</v>
      </c>
      <c r="L50" s="127">
        <f t="shared" si="3"/>
        <v>0</v>
      </c>
      <c r="M50" s="331" t="s">
        <v>131</v>
      </c>
      <c r="N50" s="381" t="s">
        <v>581</v>
      </c>
      <c r="O50" s="125"/>
      <c r="P50" s="302">
        <v>54</v>
      </c>
      <c r="Q50" s="302">
        <f t="shared" si="2"/>
        <v>27</v>
      </c>
      <c r="T50" s="63"/>
      <c r="U50" s="63" t="s">
        <v>1346</v>
      </c>
    </row>
    <row r="51" spans="2:21" s="123" customFormat="1" ht="24" customHeight="1">
      <c r="B51" s="330">
        <v>46</v>
      </c>
      <c r="C51" s="125" t="str">
        <f t="shared" si="0"/>
        <v>SEED#42</v>
      </c>
      <c r="D51" s="124">
        <v>39</v>
      </c>
      <c r="E51" s="125" t="s">
        <v>1340</v>
      </c>
      <c r="F51" s="125" t="s">
        <v>809</v>
      </c>
      <c r="G51" s="125" t="s">
        <v>548</v>
      </c>
      <c r="H51" s="126">
        <v>0</v>
      </c>
      <c r="I51" s="125" t="s">
        <v>810</v>
      </c>
      <c r="J51" s="133" t="s">
        <v>411</v>
      </c>
      <c r="K51" s="126">
        <v>0</v>
      </c>
      <c r="L51" s="127">
        <f t="shared" si="3"/>
        <v>0</v>
      </c>
      <c r="M51" s="331" t="s">
        <v>139</v>
      </c>
      <c r="N51" s="381" t="s">
        <v>581</v>
      </c>
      <c r="O51" s="125"/>
      <c r="P51" s="302">
        <v>0</v>
      </c>
      <c r="Q51" s="302">
        <f t="shared" si="2"/>
        <v>0</v>
      </c>
      <c r="U51" s="63" t="s">
        <v>1338</v>
      </c>
    </row>
    <row r="52" spans="2:21" s="123" customFormat="1" ht="24" customHeight="1">
      <c r="B52" s="330">
        <v>47</v>
      </c>
      <c r="C52" s="125" t="str">
        <f t="shared" si="0"/>
        <v>SEED#43</v>
      </c>
      <c r="D52" s="124">
        <v>39</v>
      </c>
      <c r="E52" s="125" t="s">
        <v>1342</v>
      </c>
      <c r="F52" s="125" t="s">
        <v>811</v>
      </c>
      <c r="G52" s="133" t="s">
        <v>411</v>
      </c>
      <c r="H52" s="126">
        <v>0</v>
      </c>
      <c r="I52" s="125" t="s">
        <v>812</v>
      </c>
      <c r="J52" s="133" t="s">
        <v>411</v>
      </c>
      <c r="K52" s="126">
        <v>0</v>
      </c>
      <c r="L52" s="127">
        <f t="shared" si="3"/>
        <v>0</v>
      </c>
      <c r="M52" s="331" t="s">
        <v>136</v>
      </c>
      <c r="N52" s="381" t="s">
        <v>581</v>
      </c>
      <c r="O52" s="125"/>
      <c r="P52" s="302">
        <v>0</v>
      </c>
      <c r="Q52" s="302">
        <f t="shared" si="2"/>
        <v>0</v>
      </c>
      <c r="S52" s="507" t="s">
        <v>1034</v>
      </c>
      <c r="T52" s="63" t="s">
        <v>1035</v>
      </c>
      <c r="U52" s="63" t="s">
        <v>1347</v>
      </c>
    </row>
    <row r="53" spans="2:21" s="123" customFormat="1" ht="24" customHeight="1">
      <c r="B53" s="330">
        <v>48</v>
      </c>
      <c r="C53" s="125" t="str">
        <f t="shared" si="0"/>
        <v>SEED#48</v>
      </c>
      <c r="D53" s="124">
        <v>39</v>
      </c>
      <c r="E53" s="125" t="s">
        <v>1338</v>
      </c>
      <c r="F53" s="125" t="s">
        <v>813</v>
      </c>
      <c r="G53" s="133" t="s">
        <v>411</v>
      </c>
      <c r="H53" s="126">
        <v>0</v>
      </c>
      <c r="I53" s="125" t="s">
        <v>814</v>
      </c>
      <c r="J53" s="133" t="s">
        <v>411</v>
      </c>
      <c r="K53" s="126">
        <v>0</v>
      </c>
      <c r="L53" s="127">
        <f t="shared" si="3"/>
        <v>0</v>
      </c>
      <c r="M53" s="331" t="s">
        <v>118</v>
      </c>
      <c r="N53" s="381" t="s">
        <v>581</v>
      </c>
      <c r="O53" s="125"/>
      <c r="P53" s="302">
        <v>6</v>
      </c>
      <c r="Q53" s="302">
        <f t="shared" si="2"/>
        <v>3</v>
      </c>
      <c r="S53" s="507"/>
      <c r="T53" s="63"/>
      <c r="U53" s="63" t="s">
        <v>1348</v>
      </c>
    </row>
    <row r="54" spans="2:21" s="123" customFormat="1" ht="19.5" customHeight="1" hidden="1">
      <c r="B54" s="330">
        <v>49</v>
      </c>
      <c r="C54" s="125">
        <f t="shared" si="0"/>
        <v>0</v>
      </c>
      <c r="D54" s="124">
        <v>45</v>
      </c>
      <c r="E54" s="125"/>
      <c r="F54" s="125"/>
      <c r="G54" s="125"/>
      <c r="H54" s="126"/>
      <c r="I54" s="125"/>
      <c r="J54" s="125"/>
      <c r="K54" s="125"/>
      <c r="L54" s="127">
        <f t="shared" si="3"/>
        <v>0</v>
      </c>
      <c r="M54" s="104"/>
      <c r="N54" s="108"/>
      <c r="O54" s="125"/>
      <c r="P54" s="302"/>
      <c r="Q54" s="302">
        <f t="shared" si="2"/>
        <v>0</v>
      </c>
      <c r="T54" s="63"/>
      <c r="U54" s="63" t="s">
        <v>1339</v>
      </c>
    </row>
    <row r="55" spans="2:21" s="123" customFormat="1" ht="19.5" customHeight="1" hidden="1">
      <c r="B55" s="330">
        <v>50</v>
      </c>
      <c r="C55" s="125">
        <f t="shared" si="0"/>
        <v>0</v>
      </c>
      <c r="D55" s="124">
        <v>46</v>
      </c>
      <c r="E55" s="125"/>
      <c r="F55" s="125"/>
      <c r="G55" s="125"/>
      <c r="H55" s="126"/>
      <c r="I55" s="125"/>
      <c r="J55" s="125"/>
      <c r="K55" s="125"/>
      <c r="L55" s="127">
        <f t="shared" si="3"/>
        <v>0</v>
      </c>
      <c r="M55" s="104"/>
      <c r="N55" s="108"/>
      <c r="O55" s="125"/>
      <c r="P55" s="302"/>
      <c r="Q55" s="302">
        <f t="shared" si="2"/>
        <v>0</v>
      </c>
      <c r="T55" s="63"/>
      <c r="U55" s="63" t="s">
        <v>1342</v>
      </c>
    </row>
    <row r="56" spans="2:21" s="123" customFormat="1" ht="19.5" customHeight="1" hidden="1">
      <c r="B56" s="330">
        <v>51</v>
      </c>
      <c r="C56" s="125">
        <f t="shared" si="0"/>
        <v>0</v>
      </c>
      <c r="D56" s="124">
        <v>47</v>
      </c>
      <c r="E56" s="125"/>
      <c r="F56" s="125"/>
      <c r="G56" s="125"/>
      <c r="H56" s="126"/>
      <c r="I56" s="125"/>
      <c r="J56" s="125"/>
      <c r="K56" s="125"/>
      <c r="L56" s="127">
        <f t="shared" si="3"/>
        <v>0</v>
      </c>
      <c r="M56" s="104"/>
      <c r="N56" s="108"/>
      <c r="O56" s="125"/>
      <c r="P56" s="302"/>
      <c r="Q56" s="302">
        <f t="shared" si="2"/>
        <v>0</v>
      </c>
      <c r="U56" s="63" t="s">
        <v>1349</v>
      </c>
    </row>
    <row r="57" spans="2:21" s="123" customFormat="1" ht="19.5" customHeight="1" hidden="1">
      <c r="B57" s="330">
        <v>52</v>
      </c>
      <c r="C57" s="125">
        <f t="shared" si="0"/>
        <v>0</v>
      </c>
      <c r="D57" s="124">
        <v>48</v>
      </c>
      <c r="E57" s="125"/>
      <c r="F57" s="125"/>
      <c r="G57" s="125"/>
      <c r="H57" s="126"/>
      <c r="I57" s="125"/>
      <c r="J57" s="125"/>
      <c r="K57" s="125"/>
      <c r="L57" s="127">
        <f t="shared" si="3"/>
        <v>0</v>
      </c>
      <c r="M57" s="104"/>
      <c r="N57" s="108"/>
      <c r="O57" s="125"/>
      <c r="P57" s="302"/>
      <c r="Q57" s="302">
        <f t="shared" si="2"/>
        <v>0</v>
      </c>
      <c r="T57" s="63"/>
      <c r="U57" s="63"/>
    </row>
    <row r="58" spans="2:21" s="123" customFormat="1" ht="19.5" customHeight="1" hidden="1">
      <c r="B58" s="330">
        <v>53</v>
      </c>
      <c r="C58" s="125">
        <f t="shared" si="0"/>
        <v>0</v>
      </c>
      <c r="D58" s="124">
        <v>49</v>
      </c>
      <c r="E58" s="125"/>
      <c r="F58" s="125"/>
      <c r="G58" s="125"/>
      <c r="H58" s="126"/>
      <c r="I58" s="125"/>
      <c r="J58" s="125"/>
      <c r="K58" s="125"/>
      <c r="L58" s="127">
        <f t="shared" si="3"/>
        <v>0</v>
      </c>
      <c r="M58" s="104"/>
      <c r="N58" s="108"/>
      <c r="O58" s="125"/>
      <c r="P58" s="302"/>
      <c r="Q58" s="302">
        <f t="shared" si="2"/>
        <v>0</v>
      </c>
      <c r="T58" s="63"/>
      <c r="U58" s="63"/>
    </row>
    <row r="59" spans="2:21" s="123" customFormat="1" ht="19.5" customHeight="1" hidden="1">
      <c r="B59" s="330">
        <v>54</v>
      </c>
      <c r="C59" s="125">
        <f t="shared" si="0"/>
        <v>0</v>
      </c>
      <c r="D59" s="124">
        <v>50</v>
      </c>
      <c r="E59" s="125"/>
      <c r="F59" s="125"/>
      <c r="G59" s="125"/>
      <c r="H59" s="126"/>
      <c r="I59" s="125"/>
      <c r="J59" s="125"/>
      <c r="K59" s="125"/>
      <c r="L59" s="127">
        <f t="shared" si="3"/>
        <v>0</v>
      </c>
      <c r="M59" s="104"/>
      <c r="N59" s="108"/>
      <c r="O59" s="125"/>
      <c r="P59" s="302"/>
      <c r="Q59" s="302">
        <f t="shared" si="2"/>
        <v>0</v>
      </c>
      <c r="T59" s="63"/>
      <c r="U59" s="63"/>
    </row>
    <row r="60" spans="2:21" s="123" customFormat="1" ht="19.5" customHeight="1" hidden="1">
      <c r="B60" s="330">
        <v>55</v>
      </c>
      <c r="C60" s="125">
        <f t="shared" si="0"/>
        <v>0</v>
      </c>
      <c r="D60" s="124">
        <v>51</v>
      </c>
      <c r="E60" s="125"/>
      <c r="F60" s="125"/>
      <c r="G60" s="125"/>
      <c r="H60" s="126"/>
      <c r="I60" s="125"/>
      <c r="J60" s="125"/>
      <c r="K60" s="125"/>
      <c r="L60" s="127">
        <f t="shared" si="3"/>
        <v>0</v>
      </c>
      <c r="M60" s="104"/>
      <c r="N60" s="108"/>
      <c r="O60" s="125"/>
      <c r="P60" s="302"/>
      <c r="Q60" s="302">
        <f t="shared" si="2"/>
        <v>0</v>
      </c>
      <c r="T60" s="63"/>
      <c r="U60" s="63"/>
    </row>
    <row r="61" spans="2:21" s="123" customFormat="1" ht="19.5" customHeight="1" hidden="1">
      <c r="B61" s="330">
        <v>56</v>
      </c>
      <c r="C61" s="125">
        <f t="shared" si="0"/>
        <v>0</v>
      </c>
      <c r="D61" s="124">
        <v>52</v>
      </c>
      <c r="E61" s="125"/>
      <c r="F61" s="125"/>
      <c r="G61" s="125"/>
      <c r="H61" s="126"/>
      <c r="I61" s="125"/>
      <c r="J61" s="125"/>
      <c r="K61" s="125"/>
      <c r="L61" s="127">
        <f t="shared" si="3"/>
        <v>0</v>
      </c>
      <c r="M61" s="104"/>
      <c r="N61" s="108"/>
      <c r="O61" s="125"/>
      <c r="P61" s="302"/>
      <c r="Q61" s="302">
        <f t="shared" si="2"/>
        <v>0</v>
      </c>
      <c r="T61" s="63"/>
      <c r="U61" s="63"/>
    </row>
    <row r="62" spans="2:21" s="123" customFormat="1" ht="19.5" customHeight="1" hidden="1">
      <c r="B62" s="330">
        <v>57</v>
      </c>
      <c r="C62" s="125">
        <f t="shared" si="0"/>
        <v>0</v>
      </c>
      <c r="D62" s="124">
        <v>53</v>
      </c>
      <c r="E62" s="125"/>
      <c r="F62" s="125"/>
      <c r="G62" s="125"/>
      <c r="H62" s="126"/>
      <c r="I62" s="125"/>
      <c r="J62" s="125"/>
      <c r="K62" s="125"/>
      <c r="L62" s="127">
        <f t="shared" si="3"/>
        <v>0</v>
      </c>
      <c r="M62" s="104"/>
      <c r="N62" s="108"/>
      <c r="O62" s="125"/>
      <c r="P62" s="302"/>
      <c r="Q62" s="302">
        <f t="shared" si="2"/>
        <v>0</v>
      </c>
      <c r="T62" s="63"/>
      <c r="U62" s="63"/>
    </row>
    <row r="63" spans="2:21" s="123" customFormat="1" ht="19.5" customHeight="1" hidden="1">
      <c r="B63" s="330">
        <v>58</v>
      </c>
      <c r="C63" s="125">
        <f t="shared" si="0"/>
        <v>0</v>
      </c>
      <c r="D63" s="124">
        <v>54</v>
      </c>
      <c r="E63" s="125"/>
      <c r="F63" s="125"/>
      <c r="G63" s="125"/>
      <c r="H63" s="126"/>
      <c r="I63" s="125"/>
      <c r="J63" s="125"/>
      <c r="K63" s="125"/>
      <c r="L63" s="127">
        <f t="shared" si="3"/>
        <v>0</v>
      </c>
      <c r="M63" s="104"/>
      <c r="N63" s="108"/>
      <c r="O63" s="125"/>
      <c r="P63" s="302"/>
      <c r="Q63" s="302">
        <f t="shared" si="2"/>
        <v>0</v>
      </c>
      <c r="T63" s="63"/>
      <c r="U63" s="63"/>
    </row>
    <row r="64" spans="2:21" s="123" customFormat="1" ht="19.5" customHeight="1" hidden="1">
      <c r="B64" s="330">
        <v>59</v>
      </c>
      <c r="C64" s="125">
        <f t="shared" si="0"/>
        <v>0</v>
      </c>
      <c r="D64" s="124">
        <v>55</v>
      </c>
      <c r="E64" s="125"/>
      <c r="F64" s="125"/>
      <c r="G64" s="125"/>
      <c r="H64" s="126"/>
      <c r="I64" s="125"/>
      <c r="J64" s="125"/>
      <c r="K64" s="125"/>
      <c r="L64" s="127">
        <f t="shared" si="3"/>
        <v>0</v>
      </c>
      <c r="M64" s="104"/>
      <c r="N64" s="108"/>
      <c r="O64" s="125"/>
      <c r="P64" s="302"/>
      <c r="Q64" s="302">
        <f t="shared" si="2"/>
        <v>0</v>
      </c>
      <c r="T64" s="63"/>
      <c r="U64" s="63"/>
    </row>
    <row r="65" spans="2:21" s="123" customFormat="1" ht="19.5" customHeight="1" hidden="1">
      <c r="B65" s="330">
        <v>60</v>
      </c>
      <c r="C65" s="125">
        <f t="shared" si="0"/>
        <v>0</v>
      </c>
      <c r="D65" s="124">
        <v>56</v>
      </c>
      <c r="E65" s="125"/>
      <c r="F65" s="125"/>
      <c r="G65" s="125"/>
      <c r="H65" s="126"/>
      <c r="I65" s="125"/>
      <c r="J65" s="125"/>
      <c r="K65" s="125"/>
      <c r="L65" s="127">
        <f t="shared" si="3"/>
        <v>0</v>
      </c>
      <c r="M65" s="104"/>
      <c r="N65" s="108"/>
      <c r="O65" s="125"/>
      <c r="P65" s="302"/>
      <c r="Q65" s="302">
        <f t="shared" si="2"/>
        <v>0</v>
      </c>
      <c r="T65" s="63"/>
      <c r="U65" s="63"/>
    </row>
    <row r="66" spans="2:21" ht="21">
      <c r="B66" s="378"/>
      <c r="P66" s="302"/>
      <c r="Q66" s="302"/>
      <c r="S66" s="123"/>
      <c r="U66" s="63" t="s">
        <v>1324</v>
      </c>
    </row>
    <row r="67" spans="4:21" ht="21">
      <c r="D67" s="64"/>
      <c r="E67" s="110"/>
      <c r="F67" s="123"/>
      <c r="G67" s="123"/>
      <c r="L67" s="64" t="s">
        <v>683</v>
      </c>
      <c r="M67" s="64"/>
      <c r="S67" s="123"/>
      <c r="U67" s="63" t="s">
        <v>1325</v>
      </c>
    </row>
    <row r="68" spans="5:21" ht="31.5" customHeight="1">
      <c r="E68" s="136" t="s">
        <v>117</v>
      </c>
      <c r="F68" s="137" t="str">
        <f>E38</f>
        <v>葵青 - Unar!</v>
      </c>
      <c r="G68" s="131" t="s">
        <v>86</v>
      </c>
      <c r="H68" s="64" t="s">
        <v>119</v>
      </c>
      <c r="I68" s="137" t="s">
        <v>364</v>
      </c>
      <c r="J68" s="131" t="s">
        <v>118</v>
      </c>
      <c r="K68" s="64" t="s">
        <v>1006</v>
      </c>
      <c r="L68" s="137" t="str">
        <f>F68</f>
        <v>葵青 - Unar!</v>
      </c>
      <c r="M68" s="64" t="s">
        <v>815</v>
      </c>
      <c r="S68" s="123"/>
      <c r="U68" s="63" t="s">
        <v>1334</v>
      </c>
    </row>
    <row r="69" spans="5:21" ht="31.5" customHeight="1">
      <c r="E69" s="136" t="s">
        <v>121</v>
      </c>
      <c r="F69" s="137" t="str">
        <f>E39</f>
        <v>唔準攰</v>
      </c>
      <c r="G69" s="131" t="s">
        <v>126</v>
      </c>
      <c r="H69" s="64" t="s">
        <v>119</v>
      </c>
      <c r="I69" s="137" t="s">
        <v>347</v>
      </c>
      <c r="J69" s="131" t="s">
        <v>122</v>
      </c>
      <c r="K69" s="389" t="s">
        <v>1008</v>
      </c>
      <c r="L69" s="137" t="s">
        <v>1007</v>
      </c>
      <c r="M69" s="64" t="s">
        <v>816</v>
      </c>
      <c r="U69" s="63" t="s">
        <v>1339</v>
      </c>
    </row>
    <row r="70" spans="5:21" ht="31.5" customHeight="1">
      <c r="E70" s="136" t="s">
        <v>124</v>
      </c>
      <c r="F70" s="137" t="s">
        <v>984</v>
      </c>
      <c r="G70" s="131" t="s">
        <v>128</v>
      </c>
      <c r="H70" s="64" t="s">
        <v>119</v>
      </c>
      <c r="I70" s="137" t="s">
        <v>358</v>
      </c>
      <c r="J70" s="131" t="s">
        <v>129</v>
      </c>
      <c r="K70" s="64" t="s">
        <v>1009</v>
      </c>
      <c r="L70" s="137" t="str">
        <f>F70</f>
        <v>ALPS - 吳景鴻</v>
      </c>
      <c r="M70" s="64" t="s">
        <v>817</v>
      </c>
      <c r="U70" s="63" t="s">
        <v>1341</v>
      </c>
    </row>
    <row r="71" spans="5:21" ht="31.5" customHeight="1">
      <c r="E71" s="136" t="s">
        <v>125</v>
      </c>
      <c r="F71" s="137" t="s">
        <v>356</v>
      </c>
      <c r="G71" s="131" t="s">
        <v>87</v>
      </c>
      <c r="H71" s="64" t="s">
        <v>119</v>
      </c>
      <c r="I71" s="137" t="s">
        <v>989</v>
      </c>
      <c r="J71" s="131" t="s">
        <v>131</v>
      </c>
      <c r="K71" s="64" t="s">
        <v>1010</v>
      </c>
      <c r="L71" s="137" t="str">
        <f>I71</f>
        <v>腳踏七色彩雲</v>
      </c>
      <c r="M71" s="64" t="s">
        <v>818</v>
      </c>
      <c r="U71" s="63" t="s">
        <v>1342</v>
      </c>
    </row>
    <row r="72" spans="5:13" ht="31.5" customHeight="1">
      <c r="E72" s="136" t="s">
        <v>127</v>
      </c>
      <c r="F72" s="137" t="s">
        <v>985</v>
      </c>
      <c r="G72" s="131" t="s">
        <v>88</v>
      </c>
      <c r="H72" s="64" t="s">
        <v>119</v>
      </c>
      <c r="I72" s="137" t="s">
        <v>988</v>
      </c>
      <c r="J72" s="131" t="s">
        <v>133</v>
      </c>
      <c r="K72" s="64" t="s">
        <v>1011</v>
      </c>
      <c r="L72" s="137" t="str">
        <f>F72</f>
        <v>鐵腳</v>
      </c>
      <c r="M72" s="64" t="s">
        <v>819</v>
      </c>
    </row>
    <row r="73" spans="5:13" ht="31.5" customHeight="1">
      <c r="E73" s="136" t="s">
        <v>130</v>
      </c>
      <c r="F73" s="137" t="str">
        <f>E43</f>
        <v>DB Rainbow</v>
      </c>
      <c r="G73" s="131" t="s">
        <v>135</v>
      </c>
      <c r="H73" s="64" t="s">
        <v>119</v>
      </c>
      <c r="I73" s="137" t="s">
        <v>363</v>
      </c>
      <c r="J73" s="131" t="s">
        <v>136</v>
      </c>
      <c r="K73" s="64" t="s">
        <v>1012</v>
      </c>
      <c r="L73" s="137" t="str">
        <f>F73</f>
        <v>DB Rainbow</v>
      </c>
      <c r="M73" s="64" t="s">
        <v>981</v>
      </c>
    </row>
    <row r="74" spans="5:13" ht="31.5" customHeight="1">
      <c r="E74" s="136" t="s">
        <v>132</v>
      </c>
      <c r="F74" s="137" t="s">
        <v>359</v>
      </c>
      <c r="G74" s="131" t="s">
        <v>138</v>
      </c>
      <c r="H74" s="64" t="s">
        <v>119</v>
      </c>
      <c r="I74" s="137" t="s">
        <v>990</v>
      </c>
      <c r="J74" s="131" t="s">
        <v>139</v>
      </c>
      <c r="K74" s="389" t="s">
        <v>1005</v>
      </c>
      <c r="L74" s="137" t="s">
        <v>359</v>
      </c>
      <c r="M74" s="64" t="s">
        <v>982</v>
      </c>
    </row>
    <row r="75" spans="5:13" ht="31.5" customHeight="1">
      <c r="E75" s="136" t="s">
        <v>134</v>
      </c>
      <c r="F75" s="137" t="s">
        <v>986</v>
      </c>
      <c r="G75" s="131" t="s">
        <v>141</v>
      </c>
      <c r="H75" s="64" t="s">
        <v>119</v>
      </c>
      <c r="I75" s="137" t="s">
        <v>987</v>
      </c>
      <c r="J75" s="131" t="s">
        <v>89</v>
      </c>
      <c r="K75" s="64" t="s">
        <v>1013</v>
      </c>
      <c r="L75" s="137" t="str">
        <f>I75</f>
        <v>養生EE</v>
      </c>
      <c r="M75" s="64" t="s">
        <v>983</v>
      </c>
    </row>
    <row r="76" ht="21">
      <c r="J76" s="8"/>
    </row>
    <row r="77" ht="21">
      <c r="J77" s="8"/>
    </row>
    <row r="78" ht="21">
      <c r="J78" s="8"/>
    </row>
  </sheetData>
  <sheetProtection selectLockedCells="1" selectUnlockedCells="1"/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VBAHK-NB08</dc:creator>
  <cp:keywords/>
  <dc:description/>
  <cp:lastModifiedBy>VBAHK-Stephen</cp:lastModifiedBy>
  <cp:lastPrinted>2023-05-02T08:37:43Z</cp:lastPrinted>
  <dcterms:created xsi:type="dcterms:W3CDTF">2023-04-22T16:14:42Z</dcterms:created>
  <dcterms:modified xsi:type="dcterms:W3CDTF">2023-05-03T09:56:27Z</dcterms:modified>
  <cp:category/>
  <cp:version/>
  <cp:contentType/>
  <cp:contentStatus/>
</cp:coreProperties>
</file>