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5"/>
  </bookViews>
  <sheets>
    <sheet name="須知" sheetId="1" r:id="rId1"/>
    <sheet name="WD(U21)" sheetId="2" r:id="rId2"/>
    <sheet name="WAFormat(U21)" sheetId="3" r:id="rId3"/>
    <sheet name="女U21賽程" sheetId="4" r:id="rId4"/>
    <sheet name="WD(U17)" sheetId="5" r:id="rId5"/>
    <sheet name="WBFormat(U17)" sheetId="6" r:id="rId6"/>
    <sheet name="女U17賽程" sheetId="7" r:id="rId7"/>
    <sheet name="WD(U14)" sheetId="8" state="hidden" r:id="rId8"/>
    <sheet name="WAFormat(U14)" sheetId="9" state="hidden" r:id="rId9"/>
    <sheet name="女U14賽程" sheetId="10" state="hidden" r:id="rId10"/>
    <sheet name="U17 Z值" sheetId="11" state="hidden" r:id="rId11"/>
    <sheet name="TT" sheetId="12" r:id="rId12"/>
  </sheets>
  <externalReferences>
    <externalReference r:id="rId15"/>
  </externalReferences>
  <definedNames>
    <definedName name="_xlnm.Print_Area" localSheetId="8">'WAFormat(U14)'!$A$1:$I$41</definedName>
    <definedName name="_xlnm.Print_Area" localSheetId="2">'WAFormat(U21)'!$A$1:$I$44</definedName>
    <definedName name="_xlnm.Print_Area" localSheetId="5">'WBFormat(U17)'!$A$1:$J$46</definedName>
    <definedName name="_xlnm.Print_Area" localSheetId="7">'WD(U14)'!$A$1:$L$20</definedName>
    <definedName name="_xlnm._FilterDatabase" localSheetId="7" hidden="1">'WD(U14)'!$D$5:$I$5</definedName>
    <definedName name="_xlnm.Print_Area" localSheetId="4">'WD(U17)'!$A$1:$N$105</definedName>
    <definedName name="_xlnm._FilterDatabase" localSheetId="4" hidden="1">'WD(U17)'!$C$5:$K$5</definedName>
    <definedName name="_xlnm.Print_Area" localSheetId="1">'WD(U21)'!$A$1:$N$20</definedName>
    <definedName name="_xlnm._FilterDatabase" localSheetId="1" hidden="1">'WD(U21)'!$D$5:$K$89</definedName>
    <definedName name="_xlnm.Print_Area" localSheetId="9">'女U14賽程'!$A$1:$O$63</definedName>
    <definedName name="_xlnm.Print_Area" localSheetId="6">'女U17賽程'!$A$1:$AD$30</definedName>
    <definedName name="_xlnm.Print_Area" localSheetId="3">'女U21賽程'!$P$1:$AC$29</definedName>
    <definedName name="_xlnm.Print_Area" localSheetId="0">'須知'!$A$1:$B$17</definedName>
    <definedName name="Excel_BuiltIn_Print_Area" localSheetId="0">'須知'!$A$1:$B$17</definedName>
    <definedName name="Excel_BuiltIn_Print_Area" localSheetId="1">'WD(U21)'!$A$1:$N$20</definedName>
    <definedName name="Excel_BuiltIn__FilterDatabase" localSheetId="1">'WD(U21)'!$A$5:$Q$5</definedName>
    <definedName name="Excel_BuiltIn_Print_Area" localSheetId="2">'WAFormat(U21)'!$A$1:$I$44</definedName>
    <definedName name="Excel_BuiltIn_Print_Area" localSheetId="3">'女U21賽程'!$A$1:$O$63</definedName>
    <definedName name="Excel_BuiltIn_Print_Area" localSheetId="4">'WD(U17)'!$A$1:$N$20</definedName>
    <definedName name="Excel_BuiltIn__FilterDatabase" localSheetId="4">'WD(U17)'!$A$5:$R$5</definedName>
    <definedName name="Excel_BuiltIn_Print_Area" localSheetId="5">'WBFormat(U17)'!$A$1:$J$46</definedName>
    <definedName name="Excel_BuiltIn_Print_Area" localSheetId="6">'女U17賽程'!$A$1:$N$31</definedName>
    <definedName name="Excel_BuiltIn_Print_Area" localSheetId="7">'WD(U14)'!$A$1:$L$20</definedName>
    <definedName name="Excel_BuiltIn__FilterDatabase" localSheetId="7">'WD(U14)'!$A$5:$O$5</definedName>
    <definedName name="Excel_BuiltIn_Print_Area" localSheetId="8">'WAFormat(U14)'!$A$1:$I$41</definedName>
    <definedName name="Excel_BuiltIn_Print_Area" localSheetId="9">'女U14賽程'!$A$1:$O$63</definedName>
  </definedNames>
  <calcPr fullCalcOnLoad="1"/>
</workbook>
</file>

<file path=xl/sharedStrings.xml><?xml version="1.0" encoding="utf-8"?>
<sst xmlns="http://schemas.openxmlformats.org/spreadsheetml/2006/main" count="2093" uniqueCount="587">
  <si>
    <t>2022年第十七屆青少盃沙灘排球賽(女子組)</t>
  </si>
  <si>
    <t>比賽須知</t>
  </si>
  <si>
    <t>報　　到</t>
  </si>
  <si>
    <t>所有參賽隊伍須於規定時間前15分鐘，向司令台報到。</t>
  </si>
  <si>
    <t>如發現冒名頂替者，則其球隊之比賽資格及所得成績分將被取消。</t>
  </si>
  <si>
    <t>比賽制服</t>
  </si>
  <si>
    <t>比賽隊伍必須穿著比賽制服。</t>
  </si>
  <si>
    <t>比賽規則</t>
  </si>
  <si>
    <t>採用國際排球協會最新之沙灘排球現規則，網高及球場面積如下：</t>
  </si>
  <si>
    <t>女子高級組2.20米，女子初級組2.15米</t>
  </si>
  <si>
    <t xml:space="preserve">球場：16米x 8米；半場8米x 8米 </t>
  </si>
  <si>
    <t>小組賽: 三局兩勝制，15分一局，每球得分制，需至少領前兩分為勝1局，並無上限分。</t>
  </si>
  <si>
    <t xml:space="preserve">              每隊每局一次暫停，限時30秒，只有隊長或教練可以要求暫停。</t>
  </si>
  <si>
    <t>八強: 三局兩勝制，21分一局，每球得分制，需至少領前兩分為勝1局，並無上限分。</t>
  </si>
  <si>
    <t xml:space="preserve">          一、二局每累積7分，決勝局每累積5分交換場地作賽。</t>
  </si>
  <si>
    <t xml:space="preserve">          每隊每局一次暫停，限時30秒，只有隊長或教練可以要求暫停。</t>
  </si>
  <si>
    <t>球員不可用上手手指﹝虛攻﹞完成攻擊性擊球</t>
  </si>
  <si>
    <t>凡 NO SHOW 將不獲積分</t>
  </si>
  <si>
    <t>第一階段：小組單循環比賽</t>
  </si>
  <si>
    <r>
      <rPr>
        <b/>
        <sz val="12"/>
        <rFont val="Calibri"/>
        <family val="2"/>
      </rPr>
      <t xml:space="preserve">Seeding List </t>
    </r>
    <r>
      <rPr>
        <sz val="12"/>
        <rFont val="Calibri"/>
        <family val="2"/>
      </rPr>
      <t>(table 2)</t>
    </r>
  </si>
  <si>
    <r>
      <rPr>
        <sz val="12"/>
        <color indexed="12"/>
        <rFont val="新細明體"/>
        <family val="1"/>
      </rPr>
      <t>種子隊名單</t>
    </r>
    <r>
      <rPr>
        <sz val="12"/>
        <color indexed="12"/>
        <rFont val="Calibri"/>
        <family val="2"/>
      </rPr>
      <t>(</t>
    </r>
    <r>
      <rPr>
        <sz val="12"/>
        <color indexed="12"/>
        <rFont val="新細明體"/>
        <family val="1"/>
      </rPr>
      <t>表二</t>
    </r>
    <r>
      <rPr>
        <sz val="12"/>
        <color indexed="12"/>
        <rFont val="Calibri"/>
        <family val="2"/>
      </rPr>
      <t>)</t>
    </r>
  </si>
  <si>
    <t>種子編號</t>
  </si>
  <si>
    <t xml:space="preserve">Read </t>
  </si>
  <si>
    <t>Team</t>
  </si>
  <si>
    <t>Team Name</t>
  </si>
  <si>
    <t>Ind.</t>
  </si>
  <si>
    <t>積分</t>
  </si>
  <si>
    <t>DRAW RESULT</t>
  </si>
  <si>
    <t>SEED NO.</t>
  </si>
  <si>
    <t>抽籤結果</t>
  </si>
  <si>
    <t>Seeding</t>
  </si>
  <si>
    <t>隊名</t>
  </si>
  <si>
    <r>
      <rPr>
        <b/>
        <sz val="12"/>
        <rFont val="新細明體"/>
        <family val="1"/>
      </rPr>
      <t>球員</t>
    </r>
    <r>
      <rPr>
        <b/>
        <sz val="12"/>
        <rFont val="Calibri"/>
        <family val="2"/>
      </rPr>
      <t>1</t>
    </r>
  </si>
  <si>
    <t>註冊編號</t>
  </si>
  <si>
    <t>Points</t>
  </si>
  <si>
    <r>
      <rPr>
        <b/>
        <sz val="12"/>
        <rFont val="新細明體"/>
        <family val="1"/>
      </rPr>
      <t>球員</t>
    </r>
    <r>
      <rPr>
        <b/>
        <sz val="12"/>
        <rFont val="Calibri"/>
        <family val="2"/>
      </rPr>
      <t>2</t>
    </r>
  </si>
  <si>
    <t>備註</t>
  </si>
  <si>
    <t>球隊積分</t>
  </si>
  <si>
    <t>球員積分</t>
  </si>
  <si>
    <t>同我坐起身</t>
  </si>
  <si>
    <t>黃雪怡</t>
  </si>
  <si>
    <t>F773</t>
  </si>
  <si>
    <t>冼錕汝</t>
  </si>
  <si>
    <t>NEW</t>
  </si>
  <si>
    <t>A1</t>
  </si>
  <si>
    <t>1st</t>
  </si>
  <si>
    <t>20 pts</t>
  </si>
  <si>
    <t>哈颬鉿岈煆</t>
  </si>
  <si>
    <t>楊穎曈</t>
  </si>
  <si>
    <t>F641</t>
  </si>
  <si>
    <t>張嘉樺</t>
  </si>
  <si>
    <t>F701</t>
  </si>
  <si>
    <t>B1</t>
  </si>
  <si>
    <t>2nd</t>
  </si>
  <si>
    <t>18 pts</t>
  </si>
  <si>
    <t>小鹿亂撞</t>
  </si>
  <si>
    <t>梁雨詩</t>
  </si>
  <si>
    <t>F774</t>
  </si>
  <si>
    <t>鍾瑜蘭</t>
  </si>
  <si>
    <t>C1</t>
  </si>
  <si>
    <t>3rd</t>
  </si>
  <si>
    <t>16 pts</t>
  </si>
  <si>
    <t>晴欣有你</t>
  </si>
  <si>
    <t>陳凱晴</t>
  </si>
  <si>
    <t>F808</t>
  </si>
  <si>
    <t>周思欣</t>
  </si>
  <si>
    <t>F778</t>
  </si>
  <si>
    <t>D1</t>
  </si>
  <si>
    <t>4th</t>
  </si>
  <si>
    <t>14 pts</t>
  </si>
  <si>
    <t>矮入面最高</t>
  </si>
  <si>
    <t>曾岳羚</t>
  </si>
  <si>
    <t>F735</t>
  </si>
  <si>
    <t>謝麗霖</t>
  </si>
  <si>
    <t>F850</t>
  </si>
  <si>
    <t>D2</t>
  </si>
  <si>
    <t>5th</t>
  </si>
  <si>
    <t>12 pts</t>
  </si>
  <si>
    <t>奇異的奇異果</t>
  </si>
  <si>
    <t>吳芷螢</t>
  </si>
  <si>
    <t>吳祈穎</t>
  </si>
  <si>
    <t>F306</t>
  </si>
  <si>
    <t>C2</t>
  </si>
  <si>
    <t>Yan Ting</t>
  </si>
  <si>
    <t>張詠欣</t>
  </si>
  <si>
    <t>F775</t>
  </si>
  <si>
    <t>許玉婷</t>
  </si>
  <si>
    <t>F863</t>
  </si>
  <si>
    <t>B2</t>
  </si>
  <si>
    <t>小凱狗小穎喵</t>
  </si>
  <si>
    <t>梁凱寧</t>
  </si>
  <si>
    <t>梁穎珊</t>
  </si>
  <si>
    <t>A2</t>
  </si>
  <si>
    <t>中間</t>
  </si>
  <si>
    <t>楊凱晴</t>
  </si>
  <si>
    <t>周學林</t>
  </si>
  <si>
    <t>F743</t>
  </si>
  <si>
    <t>A3</t>
  </si>
  <si>
    <t>9th</t>
  </si>
  <si>
    <t>10 pts</t>
  </si>
  <si>
    <t>是但求其算</t>
  </si>
  <si>
    <t>蔡淳茵</t>
  </si>
  <si>
    <t>F801</t>
  </si>
  <si>
    <t>馮蘊萱</t>
  </si>
  <si>
    <t>B3</t>
  </si>
  <si>
    <t>B3, C3</t>
  </si>
  <si>
    <t>叉雞飯</t>
  </si>
  <si>
    <t>鄒穎琳</t>
  </si>
  <si>
    <t>F298</t>
  </si>
  <si>
    <t>樊家彤</t>
  </si>
  <si>
    <t>C3</t>
  </si>
  <si>
    <t>芷雙戰機</t>
  </si>
  <si>
    <t>段雙雙</t>
  </si>
  <si>
    <t>F785</t>
  </si>
  <si>
    <t>陳芷晴</t>
  </si>
  <si>
    <t>F832</t>
  </si>
  <si>
    <t>D3</t>
  </si>
  <si>
    <t>D3, D4</t>
  </si>
  <si>
    <t>羅中進擊的樹懶</t>
  </si>
  <si>
    <t>蔡明慧</t>
  </si>
  <si>
    <t>F855</t>
  </si>
  <si>
    <t>張壅潔</t>
  </si>
  <si>
    <t>F852</t>
  </si>
  <si>
    <t>D4</t>
  </si>
  <si>
    <t>13th</t>
  </si>
  <si>
    <t>8 pts</t>
  </si>
  <si>
    <t>雲，別鬧了！</t>
  </si>
  <si>
    <t>曬達大佬</t>
  </si>
  <si>
    <t>關嘉碧</t>
  </si>
  <si>
    <t>黎敏彤</t>
  </si>
  <si>
    <t>C4</t>
  </si>
  <si>
    <r>
      <rPr>
        <sz val="12"/>
        <rFont val="新細明體"/>
        <family val="1"/>
      </rPr>
      <t>啫撈</t>
    </r>
    <r>
      <rPr>
        <sz val="12"/>
        <rFont val="Calibri"/>
        <family val="2"/>
      </rPr>
      <t>two</t>
    </r>
  </si>
  <si>
    <r>
      <rPr>
        <sz val="12"/>
        <color indexed="8"/>
        <rFont val="新細明體"/>
        <family val="1"/>
      </rPr>
      <t>啫撈</t>
    </r>
    <r>
      <rPr>
        <sz val="12"/>
        <color indexed="8"/>
        <rFont val="Calibri"/>
        <family val="2"/>
      </rPr>
      <t>two</t>
    </r>
  </si>
  <si>
    <t>徐鎧恩</t>
  </si>
  <si>
    <t>李樂程</t>
  </si>
  <si>
    <t>SEED#18</t>
  </si>
  <si>
    <t>SEED#15,SEED#16,SEED#17,SEED#18</t>
  </si>
  <si>
    <r>
      <rPr>
        <sz val="12"/>
        <color indexed="8"/>
        <rFont val="Calibri"/>
        <family val="2"/>
      </rPr>
      <t>Yo</t>
    </r>
    <r>
      <rPr>
        <sz val="12"/>
        <color indexed="8"/>
        <rFont val="新細明體"/>
        <family val="1"/>
      </rPr>
      <t>爆莉</t>
    </r>
  </si>
  <si>
    <t>黃文莉</t>
  </si>
  <si>
    <t>F859</t>
  </si>
  <si>
    <t>曾楚堯</t>
  </si>
  <si>
    <t>F860</t>
  </si>
  <si>
    <t>SEED#15</t>
  </si>
  <si>
    <t>何彤彤</t>
  </si>
  <si>
    <t>F175</t>
  </si>
  <si>
    <t>雲嘉懿</t>
  </si>
  <si>
    <t>SEED#16</t>
  </si>
  <si>
    <t>QT</t>
  </si>
  <si>
    <t>3 pts</t>
  </si>
  <si>
    <r>
      <rPr>
        <sz val="12"/>
        <rFont val="Calibri"/>
        <family val="2"/>
      </rPr>
      <t>Yo</t>
    </r>
    <r>
      <rPr>
        <sz val="12"/>
        <rFont val="新細明體"/>
        <family val="1"/>
      </rPr>
      <t>爆莉</t>
    </r>
  </si>
  <si>
    <t>熱死狗了</t>
  </si>
  <si>
    <t>侯佳慧</t>
  </si>
  <si>
    <t>彭琛怡</t>
  </si>
  <si>
    <t>SEED#17</t>
  </si>
  <si>
    <t>NO SHOWS</t>
  </si>
  <si>
    <t>C2,D2,E2,F2,G2,H2,H3,G3,F3,E3,D3,C3,B3</t>
  </si>
  <si>
    <t>WAQT1</t>
  </si>
  <si>
    <t>vs</t>
  </si>
  <si>
    <t>=</t>
  </si>
  <si>
    <r>
      <rPr>
        <b/>
        <sz val="12"/>
        <color indexed="8"/>
        <rFont val="新細明體"/>
        <family val="1"/>
      </rPr>
      <t>進入</t>
    </r>
    <r>
      <rPr>
        <b/>
        <sz val="12"/>
        <color indexed="8"/>
        <rFont val="Calibri"/>
        <family val="2"/>
      </rPr>
      <t>A4</t>
    </r>
  </si>
  <si>
    <r>
      <rPr>
        <sz val="12"/>
        <rFont val="新細明體"/>
        <family val="1"/>
      </rPr>
      <t xml:space="preserve">熱死狗了 </t>
    </r>
    <r>
      <rPr>
        <sz val="12"/>
        <rFont val="Calibri"/>
        <family val="2"/>
      </rPr>
      <t>NO SHOWS</t>
    </r>
  </si>
  <si>
    <t>WAQT2</t>
  </si>
  <si>
    <r>
      <rPr>
        <b/>
        <sz val="12"/>
        <color indexed="8"/>
        <rFont val="新細明體"/>
        <family val="1"/>
      </rPr>
      <t>進入</t>
    </r>
    <r>
      <rPr>
        <b/>
        <sz val="12"/>
        <color indexed="8"/>
        <rFont val="Calibri"/>
        <family val="2"/>
      </rPr>
      <t>B4</t>
    </r>
  </si>
  <si>
    <t>15:8, 11:15, 13:15</t>
  </si>
  <si>
    <t>a.        分組方法：</t>
  </si>
  <si>
    <t>i、                     以種子分（SEEDING POINT）排列種子隊。</t>
  </si>
  <si>
    <t>ii、                    第1至第14種子依次編入A至H組。</t>
  </si>
  <si>
    <t>A</t>
  </si>
  <si>
    <t>B</t>
  </si>
  <si>
    <t>C</t>
  </si>
  <si>
    <t>D</t>
  </si>
  <si>
    <t>SEED#1</t>
  </si>
  <si>
    <t>SEED#2</t>
  </si>
  <si>
    <t>SEED#3</t>
  </si>
  <si>
    <t>SEED#4</t>
  </si>
  <si>
    <t>SEED#8</t>
  </si>
  <si>
    <t>SEED#7</t>
  </si>
  <si>
    <t>SEED#6</t>
  </si>
  <si>
    <t>SEED#5</t>
  </si>
  <si>
    <t>SEED#9</t>
  </si>
  <si>
    <t>SEED#10</t>
  </si>
  <si>
    <t>SEED#11</t>
  </si>
  <si>
    <t>SEED#12</t>
  </si>
  <si>
    <t>SEED#14</t>
  </si>
  <si>
    <t>SEED#13</t>
  </si>
  <si>
    <t>      小組單循環比賽中得分由高至低依次排名次。首次名晉級。</t>
  </si>
  <si>
    <t>      第三名為名次9，第四名為名次13</t>
  </si>
  <si>
    <t>2.     8隊進行淘汰賽，賽出1至5名次。</t>
  </si>
  <si>
    <t>WA1</t>
  </si>
  <si>
    <t>小鹿亂撞 NO SHOWS</t>
  </si>
  <si>
    <t>WA5</t>
  </si>
  <si>
    <t>20:22, 15:21</t>
  </si>
  <si>
    <t>WA2</t>
  </si>
  <si>
    <t>16:21, 2:21</t>
  </si>
  <si>
    <t>WA8</t>
  </si>
  <si>
    <t>17;21, 13:21</t>
  </si>
  <si>
    <t>Final 1/2 places</t>
  </si>
  <si>
    <t>WA3</t>
  </si>
  <si>
    <t>21:9, 21:7</t>
  </si>
  <si>
    <t>WA6</t>
  </si>
  <si>
    <t>14:21, 10:21</t>
  </si>
  <si>
    <t>WA4</t>
  </si>
  <si>
    <t>同我坐起身 NO SHOW</t>
  </si>
  <si>
    <t>WA7</t>
  </si>
  <si>
    <t>19:21, 17:21</t>
  </si>
  <si>
    <t>Final 3/4 places</t>
  </si>
  <si>
    <t>Playing Schedule (Women's Division A)</t>
  </si>
  <si>
    <r>
      <rPr>
        <b/>
        <sz val="12"/>
        <rFont val="新細明體"/>
        <family val="1"/>
      </rPr>
      <t xml:space="preserve">賽程表 </t>
    </r>
    <r>
      <rPr>
        <b/>
        <sz val="12"/>
        <rFont val="Calibri"/>
        <family val="2"/>
      </rPr>
      <t>(</t>
    </r>
    <r>
      <rPr>
        <b/>
        <sz val="12"/>
        <rFont val="新細明體"/>
        <family val="1"/>
      </rPr>
      <t>女子高級組</t>
    </r>
    <r>
      <rPr>
        <b/>
        <sz val="12"/>
        <rFont val="Calibri"/>
        <family val="2"/>
      </rPr>
      <t>)</t>
    </r>
  </si>
  <si>
    <t>對賽隊</t>
  </si>
  <si>
    <t>局數</t>
  </si>
  <si>
    <t>分數</t>
  </si>
  <si>
    <t>Match No.</t>
  </si>
  <si>
    <t>POOL</t>
  </si>
  <si>
    <t>Group</t>
  </si>
  <si>
    <t>TEAMS</t>
  </si>
  <si>
    <t>TEAM A</t>
  </si>
  <si>
    <t>TEAM B</t>
  </si>
  <si>
    <t>Position</t>
  </si>
  <si>
    <t>Win</t>
  </si>
  <si>
    <t>Loss</t>
  </si>
  <si>
    <t>比賽場號</t>
  </si>
  <si>
    <t>分組</t>
  </si>
  <si>
    <t>Vs</t>
  </si>
  <si>
    <t>A4</t>
  </si>
  <si>
    <t>15:10, 12:15, 15:9</t>
  </si>
  <si>
    <t>12:15, 15:12, 15:11</t>
  </si>
  <si>
    <t>15:8, 15:12</t>
  </si>
  <si>
    <t>雲，別鬧了</t>
  </si>
  <si>
    <t>15:13, 15:9</t>
  </si>
  <si>
    <t>/</t>
  </si>
  <si>
    <t>Both Teams NO SHOW</t>
  </si>
  <si>
    <t>11:15, 15:9, 11:15</t>
  </si>
  <si>
    <t>B4</t>
  </si>
  <si>
    <t>15:8, 12:15, 15:2</t>
  </si>
  <si>
    <t>15:8, 15:10</t>
  </si>
  <si>
    <t>15:1, 15:7</t>
  </si>
  <si>
    <r>
      <rPr>
        <sz val="12"/>
        <rFont val="新細明體"/>
        <family val="1"/>
      </rPr>
      <t>啫撈</t>
    </r>
    <r>
      <rPr>
        <sz val="12"/>
        <rFont val="Calibri"/>
        <family val="2"/>
      </rPr>
      <t>two NO SHOWS</t>
    </r>
  </si>
  <si>
    <t>15:10, 15:8</t>
  </si>
  <si>
    <t>15:6, 15:7</t>
  </si>
  <si>
    <t>15:7, 15:9</t>
  </si>
  <si>
    <t>15:8, 16:14</t>
  </si>
  <si>
    <t>15:6, 15:11</t>
  </si>
  <si>
    <r>
      <rPr>
        <sz val="12"/>
        <rFont val="新細明體"/>
        <family val="1"/>
      </rPr>
      <t xml:space="preserve">曬達大佬 </t>
    </r>
    <r>
      <rPr>
        <sz val="12"/>
        <rFont val="Calibri"/>
        <family val="2"/>
      </rPr>
      <t>NO SHOWS</t>
    </r>
  </si>
  <si>
    <t>11:15, 12:15</t>
  </si>
  <si>
    <t>15:6, 15:6</t>
  </si>
  <si>
    <t>15:13, 15:8</t>
  </si>
  <si>
    <t>15:12, 7:15, 14:16</t>
  </si>
  <si>
    <r>
      <rPr>
        <sz val="12"/>
        <rFont val="新細明體"/>
        <family val="1"/>
      </rPr>
      <t xml:space="preserve">矮入面最高 </t>
    </r>
    <r>
      <rPr>
        <sz val="12"/>
        <rFont val="Calibri"/>
        <family val="2"/>
      </rPr>
      <t>NO SHOWS</t>
    </r>
  </si>
  <si>
    <t>15:3, 15:9</t>
  </si>
  <si>
    <t>E</t>
  </si>
  <si>
    <t>E2</t>
  </si>
  <si>
    <t>E3</t>
  </si>
  <si>
    <t>E1</t>
  </si>
  <si>
    <t>F</t>
  </si>
  <si>
    <t>F2</t>
  </si>
  <si>
    <t>F3</t>
  </si>
  <si>
    <t>G</t>
  </si>
  <si>
    <t>H</t>
  </si>
  <si>
    <t>F1</t>
  </si>
  <si>
    <t>G2</t>
  </si>
  <si>
    <t>G3</t>
  </si>
  <si>
    <t>G1</t>
  </si>
  <si>
    <t>H1</t>
  </si>
  <si>
    <t>H3</t>
  </si>
  <si>
    <t>H2</t>
  </si>
  <si>
    <t>K</t>
  </si>
  <si>
    <t>K1</t>
  </si>
  <si>
    <t>K3</t>
  </si>
  <si>
    <t>K2</t>
  </si>
  <si>
    <t>L</t>
  </si>
  <si>
    <t>L1</t>
  </si>
  <si>
    <t>L3</t>
  </si>
  <si>
    <t>L2</t>
  </si>
  <si>
    <t>M</t>
  </si>
  <si>
    <t>M1</t>
  </si>
  <si>
    <t>M3</t>
  </si>
  <si>
    <t>M2</t>
  </si>
  <si>
    <t>N</t>
  </si>
  <si>
    <t>N1</t>
  </si>
  <si>
    <t>N3</t>
  </si>
  <si>
    <t>N2</t>
  </si>
  <si>
    <t>O</t>
  </si>
  <si>
    <t>O1</t>
  </si>
  <si>
    <t>O4</t>
  </si>
  <si>
    <t>O2</t>
  </si>
  <si>
    <t>O3</t>
  </si>
  <si>
    <t>麻婆娘娘</t>
  </si>
  <si>
    <t>梁卓怡</t>
  </si>
  <si>
    <t>F779</t>
  </si>
  <si>
    <t>伍蒨兒</t>
  </si>
  <si>
    <t>F781</t>
  </si>
  <si>
    <t>卓卓有如</t>
  </si>
  <si>
    <t>江卓瑩</t>
  </si>
  <si>
    <t>F793</t>
  </si>
  <si>
    <t>徐希如</t>
  </si>
  <si>
    <t>F812</t>
  </si>
  <si>
    <t>ZN</t>
  </si>
  <si>
    <t>柯栩華</t>
  </si>
  <si>
    <t>F792</t>
  </si>
  <si>
    <t>張婉淳</t>
  </si>
  <si>
    <t>謝思行</t>
  </si>
  <si>
    <t>F806</t>
  </si>
  <si>
    <t>鄒凱喬</t>
  </si>
  <si>
    <t>F807</t>
  </si>
  <si>
    <t>D1,D2</t>
  </si>
  <si>
    <t>HYS</t>
  </si>
  <si>
    <t>鄭卓伶</t>
  </si>
  <si>
    <t>F787</t>
  </si>
  <si>
    <t>鄧心弦</t>
  </si>
  <si>
    <t>F168</t>
  </si>
  <si>
    <t>CYMCASS A</t>
  </si>
  <si>
    <t>小豬姵琦</t>
  </si>
  <si>
    <t>譚卓琦</t>
  </si>
  <si>
    <t>F857</t>
  </si>
  <si>
    <t>陳姵妍</t>
  </si>
  <si>
    <t>F809</t>
  </si>
  <si>
    <t>羅中 汝你彤在</t>
  </si>
  <si>
    <t>hon wah</t>
  </si>
  <si>
    <t>許傲悠</t>
  </si>
  <si>
    <t>倪欣祺</t>
  </si>
  <si>
    <t>B2,A2,A3,B3,C3,D3,D4,C4,SEED#15,#16,#17,#18</t>
  </si>
  <si>
    <t>DGS</t>
  </si>
  <si>
    <t>黃綽縈</t>
  </si>
  <si>
    <t>陳天翎</t>
  </si>
  <si>
    <t xml:space="preserve">SFAC-kywg </t>
  </si>
  <si>
    <t>CYMCASS C</t>
  </si>
  <si>
    <t>盧怡恩</t>
  </si>
  <si>
    <t>李恩潁</t>
  </si>
  <si>
    <t>好嘢</t>
  </si>
  <si>
    <t>劉穎霖</t>
  </si>
  <si>
    <t>F870</t>
  </si>
  <si>
    <t>黎紅而</t>
  </si>
  <si>
    <t>陳怡汝</t>
  </si>
  <si>
    <t>F856</t>
  </si>
  <si>
    <t>趙曉彤</t>
  </si>
  <si>
    <t>F853</t>
  </si>
  <si>
    <t xml:space="preserve">民生書院 </t>
  </si>
  <si>
    <t>林蔓寶</t>
  </si>
  <si>
    <t>楊巧穎</t>
  </si>
  <si>
    <t>白卡</t>
  </si>
  <si>
    <t>黑糖奶蓋波霸奶茶</t>
  </si>
  <si>
    <t>黃詩欣</t>
  </si>
  <si>
    <t>葉殷翹</t>
  </si>
  <si>
    <t>徐皓</t>
  </si>
  <si>
    <t>黃詩霖</t>
  </si>
  <si>
    <t>CYMCASS B</t>
  </si>
  <si>
    <t>張翹</t>
  </si>
  <si>
    <t>鄒詩曼</t>
  </si>
  <si>
    <t>可兒朱古力</t>
  </si>
  <si>
    <t>黃曉楠</t>
  </si>
  <si>
    <t>麥凱彤</t>
  </si>
  <si>
    <t>馮穎</t>
  </si>
  <si>
    <t>林可晴</t>
  </si>
  <si>
    <t>林秀蘭</t>
  </si>
  <si>
    <t>彭凱頌</t>
  </si>
  <si>
    <t>0000</t>
  </si>
  <si>
    <t xml:space="preserve">F801 </t>
  </si>
  <si>
    <t>M947</t>
  </si>
  <si>
    <t>M1012</t>
  </si>
  <si>
    <t>M1009</t>
  </si>
  <si>
    <t xml:space="preserve">F856 </t>
  </si>
  <si>
    <t>M994</t>
  </si>
  <si>
    <t>M1031</t>
  </si>
  <si>
    <t>M142</t>
  </si>
  <si>
    <t>M957</t>
  </si>
  <si>
    <t>00000</t>
  </si>
  <si>
    <t>M1032</t>
  </si>
  <si>
    <t>M977</t>
  </si>
  <si>
    <t>M874</t>
  </si>
  <si>
    <t>M872</t>
  </si>
  <si>
    <t>M1036</t>
  </si>
  <si>
    <t>M980</t>
  </si>
  <si>
    <t>M949</t>
  </si>
  <si>
    <t>M965</t>
  </si>
  <si>
    <t>M964</t>
  </si>
  <si>
    <t>WBQT1</t>
  </si>
  <si>
    <t>15:6, 15:3</t>
  </si>
  <si>
    <t>WBQT2</t>
  </si>
  <si>
    <t>6:15, 14:16</t>
  </si>
  <si>
    <t>ii、                    第1至第15種子依次編入A至D組。</t>
  </si>
  <si>
    <t>              小組單循環比賽中得分由高至低依次排名次。首次名晉級。</t>
  </si>
  <si>
    <t>               第三名為名次9，第四名為名次13</t>
  </si>
  <si>
    <t>2.      8隊進行淘汰賽，賽出1至5名次。</t>
  </si>
  <si>
    <t>WB1</t>
  </si>
  <si>
    <t>19:21, 22:24</t>
  </si>
  <si>
    <t>WB5</t>
  </si>
  <si>
    <t>21:18, 16:21, 7:15</t>
  </si>
  <si>
    <t>WB2</t>
  </si>
  <si>
    <t>21:17, 21:12</t>
  </si>
  <si>
    <t>WB8</t>
  </si>
  <si>
    <t>23:21, 10:21, 15:12</t>
  </si>
  <si>
    <t>WB3</t>
  </si>
  <si>
    <t>7:21, 9:21</t>
  </si>
  <si>
    <t>WB6</t>
  </si>
  <si>
    <t>15:21, 21:13, 15:8</t>
  </si>
  <si>
    <t>WB4</t>
  </si>
  <si>
    <t>21:11, 21:16</t>
  </si>
  <si>
    <t>WB7</t>
  </si>
  <si>
    <t>13:21, 13:21</t>
  </si>
  <si>
    <t>Playing Schedule (Women's Division B)</t>
  </si>
  <si>
    <r>
      <rPr>
        <b/>
        <sz val="12"/>
        <rFont val="新細明體"/>
        <family val="1"/>
      </rPr>
      <t xml:space="preserve">賽程表 </t>
    </r>
    <r>
      <rPr>
        <b/>
        <sz val="12"/>
        <rFont val="Calibri"/>
        <family val="2"/>
      </rPr>
      <t>(</t>
    </r>
    <r>
      <rPr>
        <b/>
        <sz val="12"/>
        <rFont val="新細明體"/>
        <family val="1"/>
      </rPr>
      <t>女子初級組</t>
    </r>
    <r>
      <rPr>
        <b/>
        <sz val="12"/>
        <rFont val="Calibri"/>
        <family val="2"/>
      </rPr>
      <t>)</t>
    </r>
  </si>
  <si>
    <t>8:15, 16:14, 15:17</t>
  </si>
  <si>
    <r>
      <rPr>
        <sz val="12"/>
        <rFont val="Calibri"/>
        <family val="2"/>
      </rPr>
      <t>Z</t>
    </r>
    <r>
      <rPr>
        <sz val="12"/>
        <rFont val="新細明體"/>
        <family val="1"/>
      </rPr>
      <t>值</t>
    </r>
  </si>
  <si>
    <t>11:15, 6:15</t>
  </si>
  <si>
    <t>15:10, 15:6</t>
  </si>
  <si>
    <t>5:15, 7:15</t>
  </si>
  <si>
    <t>17:15, 3:15, 15:10</t>
  </si>
  <si>
    <t>15:8, 15:11</t>
  </si>
  <si>
    <t>9:15, 15:5, 15:1</t>
  </si>
  <si>
    <t>8:15, 15:9, 8:15</t>
  </si>
  <si>
    <t>10:15, 9:15</t>
  </si>
  <si>
    <t>7:15, 9:15</t>
  </si>
  <si>
    <t>13:15, 10:15</t>
  </si>
  <si>
    <t>CYMCASS B Withdraws</t>
  </si>
  <si>
    <t>6:15, 10:15</t>
  </si>
  <si>
    <t>15:8, 15:6</t>
  </si>
  <si>
    <t>11:15, 10:15</t>
  </si>
  <si>
    <t>15:7, 15:13</t>
  </si>
  <si>
    <t>15:12, 15:9</t>
  </si>
  <si>
    <t>15:10, 15:9</t>
  </si>
  <si>
    <t>hon wah NO SHOWS</t>
  </si>
  <si>
    <t>15:4, 15:1</t>
  </si>
  <si>
    <t>12:15, 8:15</t>
  </si>
  <si>
    <t>HYS NO SHOSWS</t>
  </si>
  <si>
    <r>
      <rPr>
        <b/>
        <sz val="12"/>
        <rFont val="Microsoft JhengHei UI"/>
        <family val="2"/>
      </rPr>
      <t xml:space="preserve">Seeding List </t>
    </r>
    <r>
      <rPr>
        <sz val="12"/>
        <rFont val="Microsoft JhengHei UI"/>
        <family val="2"/>
      </rPr>
      <t>(table 2)</t>
    </r>
  </si>
  <si>
    <t>種子隊名單(表二)</t>
  </si>
  <si>
    <t>球員1</t>
  </si>
  <si>
    <t>球員2</t>
  </si>
  <si>
    <t>A2, B2</t>
  </si>
  <si>
    <t>ii、                    第1至第23種子依次編入A至H組。</t>
  </si>
  <si>
    <t>BYE</t>
  </si>
  <si>
    <t>SEED#19</t>
  </si>
  <si>
    <t>SEED#20</t>
  </si>
  <si>
    <t>SEED#21</t>
  </si>
  <si>
    <t>SEED#22</t>
  </si>
  <si>
    <t>SEED#23</t>
  </si>
  <si>
    <t>             小組單循環比賽中得分由高至低依次排名次。首次名晉級。</t>
  </si>
  <si>
    <t>               第三名為名次17</t>
  </si>
  <si>
    <t>2.      16隊進行淘汰賽，賽出1至9名次。</t>
  </si>
  <si>
    <t>MB1</t>
  </si>
  <si>
    <t>MB9</t>
  </si>
  <si>
    <t>MB2</t>
  </si>
  <si>
    <t>MB13</t>
  </si>
  <si>
    <t>MB3</t>
  </si>
  <si>
    <t>MB10</t>
  </si>
  <si>
    <t>MB4</t>
  </si>
  <si>
    <t>MB16</t>
  </si>
  <si>
    <t>MB5</t>
  </si>
  <si>
    <t>MB11</t>
  </si>
  <si>
    <t>MB6</t>
  </si>
  <si>
    <t>MB14</t>
  </si>
  <si>
    <t>MB7</t>
  </si>
  <si>
    <t>MB12</t>
  </si>
  <si>
    <t>MB8</t>
  </si>
  <si>
    <t>MB15</t>
  </si>
  <si>
    <r>
      <rPr>
        <u val="single"/>
        <sz val="12"/>
        <color indexed="8"/>
        <rFont val="Microsoft JhengHei UI"/>
        <family val="2"/>
      </rPr>
      <t>17</t>
    </r>
    <r>
      <rPr>
        <u val="single"/>
        <vertAlign val="superscript"/>
        <sz val="12"/>
        <color indexed="8"/>
        <rFont val="Microsoft JhengHei UI"/>
        <family val="2"/>
      </rPr>
      <t>th</t>
    </r>
  </si>
  <si>
    <t>賽程表 (女子高級組)</t>
  </si>
  <si>
    <t>得</t>
  </si>
  <si>
    <t>失</t>
  </si>
  <si>
    <r>
      <rPr>
        <sz val="12"/>
        <rFont val="新細明體"/>
        <family val="1"/>
      </rPr>
      <t>得</t>
    </r>
    <r>
      <rPr>
        <sz val="12"/>
        <rFont val="Calibri"/>
        <family val="2"/>
      </rPr>
      <t>/</t>
    </r>
    <r>
      <rPr>
        <sz val="12"/>
        <rFont val="新細明體"/>
        <family val="1"/>
      </rPr>
      <t>失</t>
    </r>
  </si>
  <si>
    <t>第十七屆青少盃沙灘排球比賽時間表</t>
  </si>
  <si>
    <t>The 17th Beach Volleyball Youth Cup Time-table</t>
  </si>
  <si>
    <t>The Playing Schedule MAY BE affected by the progression of previous match days</t>
  </si>
  <si>
    <t>賽程可能被未能完成的賽事之進度影響</t>
  </si>
  <si>
    <t>MAB1</t>
  </si>
  <si>
    <t>1st digit</t>
  </si>
  <si>
    <t>M -Men 男</t>
  </si>
  <si>
    <t>W-Women女</t>
  </si>
  <si>
    <t>2nd digit</t>
  </si>
  <si>
    <t>Division</t>
  </si>
  <si>
    <t>組別</t>
  </si>
  <si>
    <t>3rd digit</t>
  </si>
  <si>
    <t>Pool</t>
  </si>
  <si>
    <t>4th digit</t>
  </si>
  <si>
    <t>比賽編號</t>
  </si>
  <si>
    <r>
      <rPr>
        <b/>
        <u val="single"/>
        <sz val="12"/>
        <rFont val="Calibri"/>
        <family val="2"/>
      </rPr>
      <t xml:space="preserve">2022/08/22 (Monday </t>
    </r>
    <r>
      <rPr>
        <b/>
        <u val="single"/>
        <sz val="12"/>
        <rFont val="新細明體"/>
        <family val="1"/>
      </rPr>
      <t>星期一</t>
    </r>
    <r>
      <rPr>
        <b/>
        <u val="single"/>
        <sz val="12"/>
        <rFont val="Calibri"/>
        <family val="2"/>
      </rPr>
      <t>)</t>
    </r>
  </si>
  <si>
    <r>
      <rPr>
        <b/>
        <u val="single"/>
        <sz val="12"/>
        <rFont val="Calibri"/>
        <family val="2"/>
      </rPr>
      <t xml:space="preserve">2022/08/23 (Tuesday </t>
    </r>
    <r>
      <rPr>
        <b/>
        <u val="single"/>
        <sz val="12"/>
        <rFont val="新細明體"/>
        <family val="1"/>
      </rPr>
      <t>星期二</t>
    </r>
    <r>
      <rPr>
        <b/>
        <u val="single"/>
        <sz val="12"/>
        <rFont val="Calibri"/>
        <family val="2"/>
      </rPr>
      <t>)</t>
    </r>
  </si>
  <si>
    <t>Starting Time</t>
  </si>
  <si>
    <t>Serial No.</t>
  </si>
  <si>
    <r>
      <rPr>
        <sz val="12"/>
        <color indexed="8"/>
        <rFont val="Calibri"/>
        <family val="2"/>
      </rPr>
      <t xml:space="preserve">COURT </t>
    </r>
    <r>
      <rPr>
        <sz val="12"/>
        <color indexed="8"/>
        <rFont val="新細明體"/>
        <family val="1"/>
      </rPr>
      <t>球場 黃金海岸</t>
    </r>
    <r>
      <rPr>
        <sz val="12"/>
        <color indexed="8"/>
        <rFont val="Calibri"/>
        <family val="2"/>
      </rPr>
      <t>(</t>
    </r>
    <r>
      <rPr>
        <sz val="12"/>
        <color indexed="8"/>
        <rFont val="新細明體"/>
        <family val="1"/>
      </rPr>
      <t>新咖啡灣</t>
    </r>
    <r>
      <rPr>
        <sz val="12"/>
        <color indexed="8"/>
        <rFont val="Calibri"/>
        <family val="2"/>
      </rPr>
      <t>)</t>
    </r>
    <r>
      <rPr>
        <sz val="12"/>
        <color indexed="8"/>
        <rFont val="新細明體"/>
        <family val="1"/>
      </rPr>
      <t>泳灘</t>
    </r>
  </si>
  <si>
    <t>開始時間</t>
  </si>
  <si>
    <t>序號</t>
  </si>
  <si>
    <t>WAA1</t>
  </si>
  <si>
    <t>WBA1</t>
  </si>
  <si>
    <t>WAA2</t>
  </si>
  <si>
    <t>WBA2</t>
  </si>
  <si>
    <t>MBA1</t>
  </si>
  <si>
    <t>MBA2</t>
  </si>
  <si>
    <t>WAB1</t>
  </si>
  <si>
    <t>WBB1</t>
  </si>
  <si>
    <t>MBB1</t>
  </si>
  <si>
    <t>MBB2</t>
  </si>
  <si>
    <t>WAB2</t>
  </si>
  <si>
    <t>WBB2</t>
  </si>
  <si>
    <t>MBC1</t>
  </si>
  <si>
    <t>MBC2</t>
  </si>
  <si>
    <t>WAC1</t>
  </si>
  <si>
    <t>WBC1</t>
  </si>
  <si>
    <t>MBD1</t>
  </si>
  <si>
    <t>MBD2</t>
  </si>
  <si>
    <t>WAC2</t>
  </si>
  <si>
    <t>WBC2</t>
  </si>
  <si>
    <t>LUNCH BREAK (T.B.C.)</t>
  </si>
  <si>
    <t>MBA3</t>
  </si>
  <si>
    <t>MBA4</t>
  </si>
  <si>
    <t>WAD1</t>
  </si>
  <si>
    <t>WBD1</t>
  </si>
  <si>
    <t>MBB3</t>
  </si>
  <si>
    <t>MBB4</t>
  </si>
  <si>
    <t>WAD2</t>
  </si>
  <si>
    <t>WBD2</t>
  </si>
  <si>
    <t>MAA1</t>
  </si>
  <si>
    <t>WAA3</t>
  </si>
  <si>
    <t>WBA3</t>
  </si>
  <si>
    <t>MAC1</t>
  </si>
  <si>
    <t>MAC2</t>
  </si>
  <si>
    <t>WAA4</t>
  </si>
  <si>
    <t>WBA4</t>
  </si>
  <si>
    <t>MAD1</t>
  </si>
  <si>
    <t>MAD2</t>
  </si>
  <si>
    <t>WAB3</t>
  </si>
  <si>
    <t>WBB3</t>
  </si>
  <si>
    <t>WAB4</t>
  </si>
  <si>
    <t>WBB4</t>
  </si>
  <si>
    <r>
      <rPr>
        <b/>
        <u val="single"/>
        <sz val="12"/>
        <rFont val="Calibri"/>
        <family val="2"/>
      </rPr>
      <t xml:space="preserve">2022/08/24 (Wednesday </t>
    </r>
    <r>
      <rPr>
        <b/>
        <u val="single"/>
        <sz val="12"/>
        <rFont val="新細明體"/>
        <family val="1"/>
      </rPr>
      <t>星期三</t>
    </r>
    <r>
      <rPr>
        <b/>
        <u val="single"/>
        <sz val="12"/>
        <rFont val="Calibri"/>
        <family val="2"/>
      </rPr>
      <t>)</t>
    </r>
  </si>
  <si>
    <r>
      <rPr>
        <b/>
        <u val="single"/>
        <sz val="12"/>
        <rFont val="Calibri"/>
        <family val="2"/>
      </rPr>
      <t xml:space="preserve">2022/08/25 (Thursday </t>
    </r>
    <r>
      <rPr>
        <b/>
        <u val="single"/>
        <sz val="12"/>
        <rFont val="新細明體"/>
        <family val="1"/>
      </rPr>
      <t>星期四</t>
    </r>
    <r>
      <rPr>
        <b/>
        <u val="single"/>
        <sz val="12"/>
        <rFont val="Calibri"/>
        <family val="2"/>
      </rPr>
      <t>)</t>
    </r>
  </si>
  <si>
    <t>MAA2</t>
  </si>
  <si>
    <t>MBC3</t>
  </si>
  <si>
    <t>受惡劣天氣影響，賽事延期</t>
  </si>
  <si>
    <t>MAB2</t>
  </si>
  <si>
    <t>MBC4</t>
  </si>
  <si>
    <t>MAC3</t>
  </si>
  <si>
    <t>MBD3</t>
  </si>
  <si>
    <t>MAC4</t>
  </si>
  <si>
    <t>MBD4</t>
  </si>
  <si>
    <t>MAD3</t>
  </si>
  <si>
    <t>MBA5</t>
  </si>
  <si>
    <t>MAD4</t>
  </si>
  <si>
    <t>MBA6</t>
  </si>
  <si>
    <r>
      <rPr>
        <b/>
        <u val="single"/>
        <sz val="12"/>
        <rFont val="Calibri"/>
        <family val="2"/>
      </rPr>
      <t xml:space="preserve">2022/08/27 (Saturday </t>
    </r>
    <r>
      <rPr>
        <b/>
        <u val="single"/>
        <sz val="12"/>
        <rFont val="新細明體"/>
        <family val="1"/>
      </rPr>
      <t>星期六</t>
    </r>
    <r>
      <rPr>
        <b/>
        <u val="single"/>
        <sz val="12"/>
        <rFont val="Calibri"/>
        <family val="2"/>
      </rPr>
      <t>)</t>
    </r>
  </si>
  <si>
    <t>WAC3</t>
  </si>
  <si>
    <t>WBC3</t>
  </si>
  <si>
    <t>WAC4</t>
  </si>
  <si>
    <t>WBC4</t>
  </si>
  <si>
    <t>WAD3</t>
  </si>
  <si>
    <t>WBD3</t>
  </si>
  <si>
    <t>WAD4</t>
  </si>
  <si>
    <t>WBD4</t>
  </si>
  <si>
    <t>WAA5</t>
  </si>
  <si>
    <t>WBA5</t>
  </si>
  <si>
    <r>
      <rPr>
        <b/>
        <u val="single"/>
        <sz val="12"/>
        <rFont val="Calibri"/>
        <family val="2"/>
      </rPr>
      <t xml:space="preserve">2022/08/26 (Friday </t>
    </r>
    <r>
      <rPr>
        <b/>
        <u val="single"/>
        <sz val="12"/>
        <rFont val="新細明體"/>
        <family val="1"/>
      </rPr>
      <t>星期五</t>
    </r>
    <r>
      <rPr>
        <b/>
        <u val="single"/>
        <sz val="12"/>
        <rFont val="Calibri"/>
        <family val="2"/>
      </rPr>
      <t>)</t>
    </r>
  </si>
  <si>
    <t>WAA6</t>
  </si>
  <si>
    <t>WBA6</t>
  </si>
  <si>
    <t>MAA3</t>
  </si>
  <si>
    <t>MBB5</t>
  </si>
  <si>
    <t>WAC5</t>
  </si>
  <si>
    <t>WBC5</t>
  </si>
  <si>
    <t>MAB3</t>
  </si>
  <si>
    <t>MBB6</t>
  </si>
  <si>
    <t>WAC6</t>
  </si>
  <si>
    <t>WBC6</t>
  </si>
  <si>
    <t>MAC5</t>
  </si>
  <si>
    <t>MBC5</t>
  </si>
  <si>
    <t>WAD5</t>
  </si>
  <si>
    <t>WBD5</t>
  </si>
  <si>
    <t>MAC6</t>
  </si>
  <si>
    <t>MBC6</t>
  </si>
  <si>
    <t>WAD6</t>
  </si>
  <si>
    <t>WBD6</t>
  </si>
  <si>
    <t>MAD5</t>
  </si>
  <si>
    <t>MBD5</t>
  </si>
  <si>
    <t>WAB5</t>
  </si>
  <si>
    <t>WBB5</t>
  </si>
  <si>
    <t>MAD6</t>
  </si>
  <si>
    <t>MBD6</t>
  </si>
  <si>
    <t>WAB6</t>
  </si>
  <si>
    <t>WBB6</t>
  </si>
  <si>
    <r>
      <rPr>
        <b/>
        <u val="single"/>
        <sz val="12"/>
        <rFont val="Calibri"/>
        <family val="2"/>
      </rPr>
      <t xml:space="preserve">2022/09/10 (Saturday </t>
    </r>
    <r>
      <rPr>
        <b/>
        <u val="single"/>
        <sz val="12"/>
        <rFont val="新細明體"/>
        <family val="1"/>
      </rPr>
      <t>星期六</t>
    </r>
    <r>
      <rPr>
        <b/>
        <u val="single"/>
        <sz val="12"/>
        <rFont val="Calibri"/>
        <family val="2"/>
      </rPr>
      <t>)</t>
    </r>
  </si>
  <si>
    <r>
      <rPr>
        <b/>
        <u val="single"/>
        <sz val="12"/>
        <rFont val="Calibri"/>
        <family val="2"/>
      </rPr>
      <t xml:space="preserve">2022/09/11 (Sunday </t>
    </r>
    <r>
      <rPr>
        <b/>
        <u val="single"/>
        <sz val="12"/>
        <rFont val="新細明體"/>
        <family val="1"/>
      </rPr>
      <t>星期日</t>
    </r>
    <r>
      <rPr>
        <b/>
        <u val="single"/>
        <sz val="12"/>
        <rFont val="Calibri"/>
        <family val="2"/>
      </rPr>
      <t>)</t>
    </r>
  </si>
  <si>
    <t>MA1</t>
  </si>
  <si>
    <t>MA2</t>
  </si>
  <si>
    <t>MA3</t>
  </si>
  <si>
    <t>MA5</t>
  </si>
  <si>
    <t>MA4</t>
  </si>
  <si>
    <t>MA6</t>
  </si>
  <si>
    <t>MA7</t>
  </si>
  <si>
    <t>MA8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</si>
</sst>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HH:MM"/>
    <numFmt numFmtId="167" formatCode="@"/>
    <numFmt numFmtId="168" formatCode="0.000"/>
    <numFmt numFmtId="169" formatCode="0.0000"/>
  </numFmts>
  <fonts count="69">
    <font>
      <sz val="12"/>
      <name val="新細明體"/>
      <family val="1"/>
    </font>
    <font>
      <sz val="10"/>
      <name val="Arial"/>
      <family val="0"/>
    </font>
    <font>
      <sz val="12"/>
      <color indexed="8"/>
      <name val="????"/>
      <family val="1"/>
    </font>
    <font>
      <sz val="12"/>
      <color indexed="20"/>
      <name val="????"/>
      <family val="1"/>
    </font>
    <font>
      <sz val="12"/>
      <color indexed="17"/>
      <name val="????"/>
      <family val="1"/>
    </font>
    <font>
      <sz val="12"/>
      <color indexed="60"/>
      <name val="????"/>
      <family val="1"/>
    </font>
    <font>
      <sz val="12"/>
      <name val="????"/>
      <family val="1"/>
    </font>
    <font>
      <b/>
      <sz val="15"/>
      <color indexed="56"/>
      <name val="????"/>
      <family val="1"/>
    </font>
    <font>
      <sz val="10"/>
      <color indexed="8"/>
      <name val="Arial"/>
      <family val="2"/>
    </font>
    <font>
      <b/>
      <sz val="13"/>
      <color indexed="56"/>
      <name val="????"/>
      <family val="1"/>
    </font>
    <font>
      <b/>
      <sz val="11"/>
      <color indexed="56"/>
      <name val="????"/>
      <family val="1"/>
    </font>
    <font>
      <sz val="18"/>
      <color indexed="56"/>
      <name val="????"/>
      <family val="1"/>
    </font>
    <font>
      <b/>
      <sz val="12"/>
      <color indexed="8"/>
      <name val="????"/>
      <family val="1"/>
    </font>
    <font>
      <sz val="12"/>
      <color indexed="62"/>
      <name val="????"/>
      <family val="1"/>
    </font>
    <font>
      <b/>
      <sz val="12"/>
      <color indexed="63"/>
      <name val="????"/>
      <family val="1"/>
    </font>
    <font>
      <sz val="12"/>
      <color indexed="9"/>
      <name val="????"/>
      <family val="1"/>
    </font>
    <font>
      <b/>
      <sz val="12"/>
      <color indexed="52"/>
      <name val="????"/>
      <family val="1"/>
    </font>
    <font>
      <i/>
      <sz val="12"/>
      <color indexed="23"/>
      <name val="????"/>
      <family val="1"/>
    </font>
    <font>
      <sz val="12"/>
      <color indexed="10"/>
      <name val="????"/>
      <family val="1"/>
    </font>
    <font>
      <b/>
      <sz val="12"/>
      <color indexed="9"/>
      <name val="????"/>
      <family val="1"/>
    </font>
    <font>
      <sz val="12"/>
      <color indexed="52"/>
      <name val="????"/>
      <family val="1"/>
    </font>
    <font>
      <sz val="12"/>
      <name val="Microsoft YaHei"/>
      <family val="2"/>
    </font>
    <font>
      <sz val="12"/>
      <name val="Microsoft JhengHei UI"/>
      <family val="2"/>
    </font>
    <font>
      <b/>
      <sz val="20"/>
      <name val="Microsoft JhengHei UI"/>
      <family val="2"/>
    </font>
    <font>
      <b/>
      <sz val="24"/>
      <name val="Microsoft JhengHei UI"/>
      <family val="2"/>
    </font>
    <font>
      <b/>
      <sz val="12"/>
      <name val="Microsoft JhengHei UI"/>
      <family val="2"/>
    </font>
    <font>
      <b/>
      <sz val="12"/>
      <name val="新細明體"/>
      <family val="1"/>
    </font>
    <font>
      <b/>
      <sz val="12"/>
      <name val="Calibri"/>
      <family val="2"/>
    </font>
    <font>
      <sz val="12"/>
      <name val="Calibri"/>
      <family val="2"/>
    </font>
    <font>
      <sz val="12"/>
      <color indexed="12"/>
      <name val="新細明體"/>
      <family val="1"/>
    </font>
    <font>
      <sz val="12"/>
      <color indexed="12"/>
      <name val="Calibri"/>
      <family val="2"/>
    </font>
    <font>
      <sz val="12"/>
      <color indexed="10"/>
      <name val="新細明體"/>
      <family val="1"/>
    </font>
    <font>
      <b/>
      <sz val="12"/>
      <color indexed="12"/>
      <name val="新細明體"/>
      <family val="1"/>
    </font>
    <font>
      <sz val="12"/>
      <color indexed="48"/>
      <name val="Calibri"/>
      <family val="2"/>
    </font>
    <font>
      <b/>
      <sz val="12"/>
      <color indexed="12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8"/>
      <name val="Calibri"/>
      <family val="2"/>
    </font>
    <font>
      <u val="single"/>
      <sz val="12"/>
      <color indexed="8"/>
      <name val="Calibri"/>
      <family val="2"/>
    </font>
    <font>
      <b/>
      <sz val="12"/>
      <color indexed="10"/>
      <name val="新細明體"/>
      <family val="1"/>
    </font>
    <font>
      <b/>
      <sz val="12"/>
      <color indexed="10"/>
      <name val="Calibri"/>
      <family val="2"/>
    </font>
    <font>
      <sz val="12"/>
      <color indexed="8"/>
      <name val="新細明體"/>
      <family val="1"/>
    </font>
    <font>
      <b/>
      <sz val="12"/>
      <color indexed="8"/>
      <name val="新細明體"/>
      <family val="1"/>
    </font>
    <font>
      <b/>
      <i/>
      <u val="single"/>
      <sz val="12"/>
      <color indexed="8"/>
      <name val="Calibri"/>
      <family val="2"/>
    </font>
    <font>
      <b/>
      <i/>
      <sz val="12"/>
      <color indexed="8"/>
      <name val="Calibri"/>
      <family val="2"/>
    </font>
    <font>
      <u val="single"/>
      <sz val="12"/>
      <name val="新細明體"/>
      <family val="1"/>
    </font>
    <font>
      <b/>
      <i/>
      <sz val="12"/>
      <name val="新細明體"/>
      <family val="1"/>
    </font>
    <font>
      <b/>
      <u val="single"/>
      <sz val="12"/>
      <name val="Calibri"/>
      <family val="2"/>
    </font>
    <font>
      <b/>
      <sz val="16"/>
      <name val="新細明體"/>
      <family val="1"/>
    </font>
    <font>
      <sz val="12"/>
      <color indexed="12"/>
      <name val="Microsoft JhengHei UI"/>
      <family val="2"/>
    </font>
    <font>
      <sz val="12"/>
      <color indexed="10"/>
      <name val="Microsoft JhengHei UI"/>
      <family val="2"/>
    </font>
    <font>
      <b/>
      <sz val="12"/>
      <color indexed="12"/>
      <name val="Microsoft JhengHei UI"/>
      <family val="2"/>
    </font>
    <font>
      <sz val="12"/>
      <color indexed="48"/>
      <name val="Microsoft JhengHei UI"/>
      <family val="2"/>
    </font>
    <font>
      <b/>
      <sz val="12"/>
      <color indexed="8"/>
      <name val="Microsoft JhengHei UI"/>
      <family val="2"/>
    </font>
    <font>
      <b/>
      <sz val="12"/>
      <color indexed="10"/>
      <name val="Microsoft JhengHei UI"/>
      <family val="2"/>
    </font>
    <font>
      <sz val="12"/>
      <color indexed="8"/>
      <name val="Microsoft JhengHei UI"/>
      <family val="2"/>
    </font>
    <font>
      <u val="single"/>
      <sz val="12"/>
      <color indexed="8"/>
      <name val="Microsoft JhengHei UI"/>
      <family val="2"/>
    </font>
    <font>
      <b/>
      <i/>
      <u val="single"/>
      <sz val="12"/>
      <color indexed="8"/>
      <name val="Microsoft JhengHei UI"/>
      <family val="2"/>
    </font>
    <font>
      <b/>
      <i/>
      <sz val="12"/>
      <color indexed="8"/>
      <name val="Microsoft JhengHei UI"/>
      <family val="2"/>
    </font>
    <font>
      <u val="single"/>
      <vertAlign val="superscript"/>
      <sz val="12"/>
      <color indexed="8"/>
      <name val="Microsoft JhengHei UI"/>
      <family val="2"/>
    </font>
    <font>
      <u val="single"/>
      <sz val="12"/>
      <name val="Microsoft JhengHei UI"/>
      <family val="2"/>
    </font>
    <font>
      <b/>
      <i/>
      <sz val="12"/>
      <name val="Microsoft JhengHei UI"/>
      <family val="2"/>
    </font>
    <font>
      <b/>
      <u val="single"/>
      <sz val="12"/>
      <name val="Microsoft JhengHei UI"/>
      <family val="2"/>
    </font>
    <font>
      <i/>
      <sz val="12"/>
      <name val="Microsoft JhengHei UI"/>
      <family val="2"/>
    </font>
    <font>
      <sz val="11"/>
      <name val="Microsoft JhengHei UI"/>
      <family val="2"/>
    </font>
    <font>
      <b/>
      <u val="single"/>
      <sz val="12"/>
      <name val="新細明體"/>
      <family val="1"/>
    </font>
    <font>
      <sz val="12"/>
      <name val="微軟正黑體"/>
      <family val="2"/>
    </font>
    <font>
      <b/>
      <sz val="28"/>
      <name val="新細明體"/>
      <family val="1"/>
    </font>
    <font>
      <b/>
      <sz val="26"/>
      <name val="新細明體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3"/>
        <bgColor indexed="64"/>
      </patternFill>
    </fill>
  </fills>
  <borders count="6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17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17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17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17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73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Protection="0">
      <alignment vertical="center"/>
    </xf>
    <xf numFmtId="164" fontId="2" fillId="3" borderId="0" applyNumberFormat="0" applyBorder="0" applyProtection="0">
      <alignment vertical="center"/>
    </xf>
    <xf numFmtId="164" fontId="2" fillId="4" borderId="0" applyNumberFormat="0" applyBorder="0" applyProtection="0">
      <alignment vertical="center"/>
    </xf>
    <xf numFmtId="164" fontId="2" fillId="5" borderId="0" applyNumberFormat="0" applyBorder="0" applyProtection="0">
      <alignment vertical="center"/>
    </xf>
    <xf numFmtId="164" fontId="2" fillId="6" borderId="0" applyNumberFormat="0" applyBorder="0" applyProtection="0">
      <alignment vertical="center"/>
    </xf>
    <xf numFmtId="164" fontId="2" fillId="7" borderId="0" applyNumberFormat="0" applyBorder="0" applyProtection="0">
      <alignment vertical="center"/>
    </xf>
    <xf numFmtId="164" fontId="2" fillId="8" borderId="0" applyNumberFormat="0" applyBorder="0" applyProtection="0">
      <alignment vertical="center"/>
    </xf>
    <xf numFmtId="164" fontId="2" fillId="9" borderId="0" applyNumberFormat="0" applyBorder="0" applyProtection="0">
      <alignment vertical="center"/>
    </xf>
    <xf numFmtId="164" fontId="2" fillId="10" borderId="0" applyNumberFormat="0" applyBorder="0" applyProtection="0">
      <alignment vertical="center"/>
    </xf>
    <xf numFmtId="164" fontId="2" fillId="5" borderId="0" applyNumberFormat="0" applyBorder="0" applyProtection="0">
      <alignment vertical="center"/>
    </xf>
    <xf numFmtId="164" fontId="2" fillId="8" borderId="0" applyNumberFormat="0" applyBorder="0" applyProtection="0">
      <alignment vertical="center"/>
    </xf>
    <xf numFmtId="164" fontId="2" fillId="11" borderId="0" applyNumberFormat="0" applyBorder="0" applyProtection="0">
      <alignment vertical="center"/>
    </xf>
    <xf numFmtId="164" fontId="2" fillId="12" borderId="0" applyNumberFormat="0" applyBorder="0" applyProtection="0">
      <alignment vertical="center"/>
    </xf>
    <xf numFmtId="164" fontId="2" fillId="9" borderId="0" applyNumberFormat="0" applyBorder="0" applyProtection="0">
      <alignment vertical="center"/>
    </xf>
    <xf numFmtId="164" fontId="2" fillId="10" borderId="0" applyNumberFormat="0" applyBorder="0" applyProtection="0">
      <alignment vertical="center"/>
    </xf>
    <xf numFmtId="164" fontId="2" fillId="13" borderId="0" applyNumberFormat="0" applyBorder="0" applyProtection="0">
      <alignment vertical="center"/>
    </xf>
    <xf numFmtId="164" fontId="2" fillId="14" borderId="0" applyNumberFormat="0" applyBorder="0" applyProtection="0">
      <alignment vertical="center"/>
    </xf>
    <xf numFmtId="164" fontId="2" fillId="15" borderId="0" applyNumberFormat="0" applyBorder="0" applyProtection="0">
      <alignment vertical="center"/>
    </xf>
    <xf numFmtId="164" fontId="3" fillId="3" borderId="0" applyNumberFormat="0" applyBorder="0" applyProtection="0">
      <alignment vertical="center"/>
    </xf>
    <xf numFmtId="164" fontId="4" fillId="4" borderId="0" applyNumberFormat="0" applyBorder="0" applyProtection="0">
      <alignment vertical="center"/>
    </xf>
    <xf numFmtId="164" fontId="5" fillId="16" borderId="0" applyNumberFormat="0" applyBorder="0" applyProtection="0">
      <alignment vertical="center"/>
    </xf>
    <xf numFmtId="164" fontId="6" fillId="17" borderId="1" applyNumberFormat="0" applyProtection="0">
      <alignment vertical="center"/>
    </xf>
    <xf numFmtId="164" fontId="7" fillId="0" borderId="2" applyNumberFormat="0" applyFill="0" applyProtection="0">
      <alignment vertical="center"/>
    </xf>
    <xf numFmtId="164" fontId="8" fillId="0" borderId="0">
      <alignment/>
      <protection/>
    </xf>
    <xf numFmtId="164" fontId="9" fillId="0" borderId="3" applyNumberFormat="0" applyFill="0" applyProtection="0">
      <alignment vertical="center"/>
    </xf>
    <xf numFmtId="164" fontId="2" fillId="0" borderId="0">
      <alignment vertical="center"/>
      <protection/>
    </xf>
    <xf numFmtId="164" fontId="10" fillId="0" borderId="4" applyNumberFormat="0" applyFill="0" applyProtection="0">
      <alignment vertical="center"/>
    </xf>
    <xf numFmtId="164" fontId="10" fillId="0" borderId="0" applyNumberFormat="0" applyFill="0" applyBorder="0" applyProtection="0">
      <alignment vertical="center"/>
    </xf>
    <xf numFmtId="164" fontId="11" fillId="0" borderId="0" applyNumberFormat="0" applyFill="0" applyBorder="0" applyProtection="0">
      <alignment vertical="center"/>
    </xf>
    <xf numFmtId="164" fontId="12" fillId="0" borderId="5" applyNumberFormat="0" applyFill="0" applyProtection="0">
      <alignment vertical="center"/>
    </xf>
    <xf numFmtId="164" fontId="13" fillId="7" borderId="6" applyNumberFormat="0" applyProtection="0">
      <alignment vertical="center"/>
    </xf>
    <xf numFmtId="164" fontId="14" fillId="18" borderId="7" applyNumberFormat="0" applyProtection="0">
      <alignment vertical="center"/>
    </xf>
    <xf numFmtId="164" fontId="15" fillId="19" borderId="0" applyNumberFormat="0" applyBorder="0" applyProtection="0">
      <alignment vertical="center"/>
    </xf>
    <xf numFmtId="164" fontId="15" fillId="20" borderId="0" applyNumberFormat="0" applyBorder="0" applyProtection="0">
      <alignment vertical="center"/>
    </xf>
    <xf numFmtId="164" fontId="15" fillId="21" borderId="0" applyNumberFormat="0" applyBorder="0" applyProtection="0">
      <alignment vertical="center"/>
    </xf>
    <xf numFmtId="164" fontId="15" fillId="13" borderId="0" applyNumberFormat="0" applyBorder="0" applyProtection="0">
      <alignment vertical="center"/>
    </xf>
    <xf numFmtId="164" fontId="15" fillId="14" borderId="0" applyNumberFormat="0" applyBorder="0" applyProtection="0">
      <alignment vertical="center"/>
    </xf>
    <xf numFmtId="164" fontId="15" fillId="22" borderId="0" applyNumberFormat="0" applyBorder="0" applyProtection="0">
      <alignment vertical="center"/>
    </xf>
    <xf numFmtId="164" fontId="16" fillId="18" borderId="6" applyNumberFormat="0" applyProtection="0">
      <alignment vertical="center"/>
    </xf>
    <xf numFmtId="164" fontId="17" fillId="0" borderId="0" applyNumberFormat="0" applyFill="0" applyBorder="0" applyProtection="0">
      <alignment vertical="center"/>
    </xf>
    <xf numFmtId="164" fontId="18" fillId="0" borderId="0" applyNumberFormat="0" applyFill="0" applyBorder="0" applyProtection="0">
      <alignment vertical="center"/>
    </xf>
    <xf numFmtId="164" fontId="19" fillId="23" borderId="8" applyNumberFormat="0" applyProtection="0">
      <alignment vertical="center"/>
    </xf>
    <xf numFmtId="164" fontId="20" fillId="0" borderId="9" applyNumberFormat="0" applyFill="0" applyProtection="0">
      <alignment vertical="center"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8" fillId="0" borderId="0">
      <alignment/>
      <protection/>
    </xf>
    <xf numFmtId="164" fontId="21" fillId="0" borderId="0">
      <alignment vertical="center"/>
      <protection/>
    </xf>
    <xf numFmtId="164" fontId="21" fillId="0" borderId="0">
      <alignment vertical="center"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</cellStyleXfs>
  <cellXfs count="653">
    <xf numFmtId="164" fontId="0" fillId="0" borderId="0" xfId="0" applyAlignment="1">
      <alignment vertical="center"/>
    </xf>
    <xf numFmtId="164" fontId="22" fillId="0" borderId="0" xfId="0" applyFont="1" applyAlignment="1">
      <alignment horizontal="center" vertical="center"/>
    </xf>
    <xf numFmtId="164" fontId="22" fillId="0" borderId="0" xfId="0" applyFont="1" applyAlignment="1">
      <alignment vertical="center"/>
    </xf>
    <xf numFmtId="164" fontId="23" fillId="0" borderId="0" xfId="0" applyFont="1" applyAlignment="1">
      <alignment horizontal="center" vertical="center"/>
    </xf>
    <xf numFmtId="164" fontId="24" fillId="0" borderId="0" xfId="0" applyFont="1" applyBorder="1" applyAlignment="1">
      <alignment horizontal="center" vertical="center"/>
    </xf>
    <xf numFmtId="164" fontId="25" fillId="0" borderId="0" xfId="0" applyFont="1" applyAlignment="1">
      <alignment horizontal="center" vertical="top" wrapText="1"/>
    </xf>
    <xf numFmtId="164" fontId="22" fillId="0" borderId="0" xfId="0" applyFont="1" applyAlignment="1">
      <alignment vertical="top" wrapText="1"/>
    </xf>
    <xf numFmtId="164" fontId="22" fillId="0" borderId="0" xfId="0" applyFont="1" applyAlignment="1">
      <alignment horizontal="left" vertical="top" wrapText="1"/>
    </xf>
    <xf numFmtId="164" fontId="25" fillId="0" borderId="0" xfId="0" applyFont="1" applyAlignment="1">
      <alignment vertical="top" wrapText="1"/>
    </xf>
    <xf numFmtId="164" fontId="25" fillId="0" borderId="0" xfId="0" applyFont="1" applyAlignment="1">
      <alignment vertical="center"/>
    </xf>
    <xf numFmtId="164" fontId="0" fillId="0" borderId="0" xfId="0" applyFont="1" applyAlignment="1">
      <alignment vertical="center"/>
    </xf>
    <xf numFmtId="164" fontId="0" fillId="0" borderId="0" xfId="0" applyFont="1" applyAlignment="1">
      <alignment horizontal="center" vertical="center"/>
    </xf>
    <xf numFmtId="164" fontId="0" fillId="0" borderId="0" xfId="0" applyFont="1" applyFill="1" applyAlignment="1">
      <alignment vertical="center"/>
    </xf>
    <xf numFmtId="164" fontId="26" fillId="0" borderId="0" xfId="0" applyFont="1" applyAlignment="1">
      <alignment horizontal="left" vertical="center"/>
    </xf>
    <xf numFmtId="164" fontId="0" fillId="0" borderId="0" xfId="0" applyNumberFormat="1" applyFont="1" applyBorder="1" applyAlignment="1">
      <alignment horizontal="left" vertical="center"/>
    </xf>
    <xf numFmtId="164" fontId="0" fillId="0" borderId="0" xfId="0" applyNumberFormat="1" applyFont="1" applyBorder="1" applyAlignment="1">
      <alignment horizontal="center" vertical="center" wrapText="1"/>
    </xf>
    <xf numFmtId="164" fontId="26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 wrapText="1"/>
    </xf>
    <xf numFmtId="164" fontId="0" fillId="0" borderId="0" xfId="0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/>
    </xf>
    <xf numFmtId="164" fontId="27" fillId="0" borderId="0" xfId="0" applyFont="1" applyBorder="1" applyAlignment="1">
      <alignment vertical="center"/>
    </xf>
    <xf numFmtId="164" fontId="26" fillId="0" borderId="0" xfId="0" applyFont="1" applyBorder="1" applyAlignment="1">
      <alignment horizontal="center" vertical="center"/>
    </xf>
    <xf numFmtId="164" fontId="29" fillId="0" borderId="0" xfId="0" applyNumberFormat="1" applyFont="1" applyBorder="1" applyAlignment="1">
      <alignment vertical="center"/>
    </xf>
    <xf numFmtId="164" fontId="31" fillId="0" borderId="0" xfId="0" applyNumberFormat="1" applyFont="1" applyBorder="1" applyAlignment="1">
      <alignment horizontal="center" vertical="center"/>
    </xf>
    <xf numFmtId="164" fontId="31" fillId="0" borderId="0" xfId="0" applyNumberFormat="1" applyFont="1" applyBorder="1" applyAlignment="1">
      <alignment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26" fillId="0" borderId="10" xfId="0" applyFont="1" applyBorder="1" applyAlignment="1">
      <alignment horizontal="left" vertical="center"/>
    </xf>
    <xf numFmtId="164" fontId="0" fillId="0" borderId="10" xfId="0" applyFont="1" applyBorder="1" applyAlignment="1">
      <alignment vertical="center"/>
    </xf>
    <xf numFmtId="164" fontId="32" fillId="0" borderId="11" xfId="0" applyNumberFormat="1" applyFont="1" applyBorder="1" applyAlignment="1">
      <alignment horizontal="center" vertical="center"/>
    </xf>
    <xf numFmtId="164" fontId="27" fillId="6" borderId="12" xfId="0" applyNumberFormat="1" applyFont="1" applyFill="1" applyBorder="1" applyAlignment="1">
      <alignment horizontal="center" vertical="center"/>
    </xf>
    <xf numFmtId="164" fontId="27" fillId="0" borderId="11" xfId="0" applyNumberFormat="1" applyFont="1" applyFill="1" applyBorder="1" applyAlignment="1">
      <alignment horizontal="center" vertical="center"/>
    </xf>
    <xf numFmtId="164" fontId="27" fillId="0" borderId="13" xfId="0" applyNumberFormat="1" applyFont="1" applyFill="1" applyBorder="1" applyAlignment="1">
      <alignment horizontal="center" vertical="center"/>
    </xf>
    <xf numFmtId="164" fontId="26" fillId="0" borderId="13" xfId="0" applyNumberFormat="1" applyFont="1" applyFill="1" applyBorder="1" applyAlignment="1">
      <alignment horizontal="center" vertical="center" wrapText="1"/>
    </xf>
    <xf numFmtId="164" fontId="33" fillId="0" borderId="13" xfId="0" applyNumberFormat="1" applyFont="1" applyFill="1" applyBorder="1" applyAlignment="1">
      <alignment horizontal="center" vertical="center" wrapText="1"/>
    </xf>
    <xf numFmtId="164" fontId="33" fillId="0" borderId="11" xfId="0" applyNumberFormat="1" applyFont="1" applyFill="1" applyBorder="1" applyAlignment="1">
      <alignment horizontal="center" vertical="center" wrapText="1"/>
    </xf>
    <xf numFmtId="164" fontId="26" fillId="0" borderId="12" xfId="0" applyNumberFormat="1" applyFont="1" applyFill="1" applyBorder="1" applyAlignment="1">
      <alignment horizontal="center" vertical="center" wrapText="1"/>
    </xf>
    <xf numFmtId="164" fontId="27" fillId="0" borderId="12" xfId="0" applyNumberFormat="1" applyFont="1" applyFill="1" applyBorder="1" applyAlignment="1">
      <alignment horizontal="center" vertical="center"/>
    </xf>
    <xf numFmtId="164" fontId="26" fillId="0" borderId="14" xfId="0" applyFont="1" applyBorder="1" applyAlignment="1">
      <alignment horizontal="left" vertical="center"/>
    </xf>
    <xf numFmtId="164" fontId="0" fillId="0" borderId="13" xfId="0" applyFont="1" applyBorder="1" applyAlignment="1">
      <alignment horizontal="center" vertical="center"/>
    </xf>
    <xf numFmtId="164" fontId="34" fillId="0" borderId="15" xfId="0" applyNumberFormat="1" applyFont="1" applyFill="1" applyBorder="1" applyAlignment="1">
      <alignment horizontal="center" vertical="center"/>
    </xf>
    <xf numFmtId="164" fontId="26" fillId="6" borderId="12" xfId="0" applyNumberFormat="1" applyFont="1" applyFill="1" applyBorder="1" applyAlignment="1">
      <alignment horizontal="center" vertical="center"/>
    </xf>
    <xf numFmtId="164" fontId="27" fillId="0" borderId="15" xfId="0" applyNumberFormat="1" applyFont="1" applyFill="1" applyBorder="1" applyAlignment="1">
      <alignment horizontal="center" vertical="center" wrapText="1"/>
    </xf>
    <xf numFmtId="164" fontId="26" fillId="0" borderId="16" xfId="0" applyNumberFormat="1" applyFont="1" applyFill="1" applyBorder="1" applyAlignment="1">
      <alignment horizontal="center" vertical="center"/>
    </xf>
    <xf numFmtId="164" fontId="26" fillId="0" borderId="17" xfId="0" applyNumberFormat="1" applyFont="1" applyFill="1" applyBorder="1" applyAlignment="1">
      <alignment horizontal="center" vertical="center" wrapText="1"/>
    </xf>
    <xf numFmtId="164" fontId="33" fillId="0" borderId="16" xfId="0" applyNumberFormat="1" applyFont="1" applyFill="1" applyBorder="1" applyAlignment="1">
      <alignment horizontal="center" vertical="center" wrapText="1"/>
    </xf>
    <xf numFmtId="164" fontId="26" fillId="0" borderId="16" xfId="0" applyNumberFormat="1" applyFont="1" applyFill="1" applyBorder="1" applyAlignment="1">
      <alignment horizontal="center" vertical="center" wrapText="1"/>
    </xf>
    <xf numFmtId="164" fontId="33" fillId="0" borderId="15" xfId="0" applyNumberFormat="1" applyFont="1" applyFill="1" applyBorder="1" applyAlignment="1">
      <alignment horizontal="center" vertical="center" wrapText="1"/>
    </xf>
    <xf numFmtId="164" fontId="27" fillId="0" borderId="12" xfId="0" applyNumberFormat="1" applyFont="1" applyFill="1" applyBorder="1" applyAlignment="1">
      <alignment horizontal="center" vertical="center" wrapText="1"/>
    </xf>
    <xf numFmtId="164" fontId="26" fillId="0" borderId="13" xfId="0" applyNumberFormat="1" applyFont="1" applyFill="1" applyBorder="1" applyAlignment="1">
      <alignment horizontal="center" vertical="center"/>
    </xf>
    <xf numFmtId="164" fontId="26" fillId="0" borderId="17" xfId="0" applyFont="1" applyBorder="1" applyAlignment="1">
      <alignment horizontal="left" vertical="center"/>
    </xf>
    <xf numFmtId="164" fontId="26" fillId="0" borderId="16" xfId="0" applyFont="1" applyFill="1" applyBorder="1" applyAlignment="1" applyProtection="1">
      <alignment horizontal="center" vertical="center"/>
      <protection/>
    </xf>
    <xf numFmtId="164" fontId="30" fillId="0" borderId="18" xfId="0" applyNumberFormat="1" applyFont="1" applyFill="1" applyBorder="1" applyAlignment="1">
      <alignment horizontal="center" vertical="center" wrapText="1"/>
    </xf>
    <xf numFmtId="164" fontId="28" fillId="0" borderId="12" xfId="0" applyNumberFormat="1" applyFont="1" applyFill="1" applyBorder="1" applyAlignment="1">
      <alignment horizontal="center" vertical="center"/>
    </xf>
    <xf numFmtId="164" fontId="28" fillId="0" borderId="15" xfId="0" applyNumberFormat="1" applyFont="1" applyFill="1" applyBorder="1" applyAlignment="1">
      <alignment horizontal="center"/>
    </xf>
    <xf numFmtId="164" fontId="0" fillId="0" borderId="12" xfId="0" applyFont="1" applyFill="1" applyBorder="1" applyAlignment="1">
      <alignment horizontal="center"/>
    </xf>
    <xf numFmtId="164" fontId="0" fillId="3" borderId="12" xfId="0" applyFont="1" applyFill="1" applyBorder="1" applyAlignment="1">
      <alignment horizontal="center"/>
    </xf>
    <xf numFmtId="164" fontId="28" fillId="0" borderId="12" xfId="0" applyFont="1" applyFill="1" applyBorder="1" applyAlignment="1">
      <alignment horizontal="center"/>
    </xf>
    <xf numFmtId="164" fontId="35" fillId="0" borderId="12" xfId="0" applyFont="1" applyFill="1" applyBorder="1" applyAlignment="1">
      <alignment horizontal="center" vertical="center"/>
    </xf>
    <xf numFmtId="164" fontId="28" fillId="24" borderId="12" xfId="0" applyFont="1" applyFill="1" applyBorder="1" applyAlignment="1">
      <alignment horizontal="center"/>
    </xf>
    <xf numFmtId="164" fontId="35" fillId="0" borderId="19" xfId="0" applyFont="1" applyFill="1" applyBorder="1" applyAlignment="1">
      <alignment horizontal="center" vertical="center"/>
    </xf>
    <xf numFmtId="164" fontId="36" fillId="16" borderId="19" xfId="0" applyNumberFormat="1" applyFont="1" applyFill="1" applyBorder="1" applyAlignment="1">
      <alignment horizontal="center" vertical="center"/>
    </xf>
    <xf numFmtId="164" fontId="37" fillId="25" borderId="20" xfId="0" applyFont="1" applyFill="1" applyBorder="1" applyAlignment="1">
      <alignment horizontal="center" vertical="center"/>
    </xf>
    <xf numFmtId="164" fontId="0" fillId="0" borderId="16" xfId="0" applyFont="1" applyFill="1" applyBorder="1" applyAlignment="1" applyProtection="1">
      <alignment horizontal="center" vertical="center"/>
      <protection/>
    </xf>
    <xf numFmtId="164" fontId="38" fillId="0" borderId="0" xfId="67" applyFont="1" applyAlignment="1">
      <alignment vertical="center"/>
      <protection/>
    </xf>
    <xf numFmtId="164" fontId="35" fillId="0" borderId="0" xfId="67" applyFont="1" applyAlignment="1">
      <alignment vertical="center"/>
      <protection/>
    </xf>
    <xf numFmtId="164" fontId="28" fillId="0" borderId="19" xfId="0" applyNumberFormat="1" applyFont="1" applyFill="1" applyBorder="1" applyAlignment="1">
      <alignment horizontal="center"/>
    </xf>
    <xf numFmtId="164" fontId="27" fillId="25" borderId="21" xfId="0" applyNumberFormat="1" applyFont="1" applyFill="1" applyBorder="1" applyAlignment="1">
      <alignment horizontal="center" vertical="center"/>
    </xf>
    <xf numFmtId="164" fontId="26" fillId="0" borderId="22" xfId="0" applyFont="1" applyBorder="1" applyAlignment="1">
      <alignment horizontal="left" vertical="center"/>
    </xf>
    <xf numFmtId="164" fontId="0" fillId="0" borderId="12" xfId="0" applyFont="1" applyFill="1" applyBorder="1" applyAlignment="1" applyProtection="1">
      <alignment horizontal="center" vertical="center"/>
      <protection/>
    </xf>
    <xf numFmtId="164" fontId="28" fillId="0" borderId="0" xfId="0" applyFont="1" applyAlignment="1">
      <alignment vertical="center"/>
    </xf>
    <xf numFmtId="164" fontId="35" fillId="26" borderId="12" xfId="0" applyFont="1" applyFill="1" applyBorder="1" applyAlignment="1">
      <alignment horizontal="center" vertical="center"/>
    </xf>
    <xf numFmtId="164" fontId="39" fillId="0" borderId="22" xfId="0" applyFont="1" applyBorder="1" applyAlignment="1">
      <alignment horizontal="left" vertical="center"/>
    </xf>
    <xf numFmtId="164" fontId="40" fillId="25" borderId="21" xfId="0" applyNumberFormat="1" applyFont="1" applyFill="1" applyBorder="1" applyAlignment="1">
      <alignment horizontal="center" vertical="center"/>
    </xf>
    <xf numFmtId="164" fontId="40" fillId="0" borderId="22" xfId="0" applyFont="1" applyBorder="1" applyAlignment="1">
      <alignment horizontal="left" vertical="center"/>
    </xf>
    <xf numFmtId="164" fontId="38" fillId="0" borderId="0" xfId="72" applyFont="1" applyAlignment="1">
      <alignment vertical="center"/>
      <protection/>
    </xf>
    <xf numFmtId="164" fontId="41" fillId="0" borderId="12" xfId="0" applyFont="1" applyFill="1" applyBorder="1" applyAlignment="1">
      <alignment horizontal="center"/>
    </xf>
    <xf numFmtId="164" fontId="35" fillId="0" borderId="12" xfId="0" applyFont="1" applyFill="1" applyBorder="1" applyAlignment="1">
      <alignment horizontal="center"/>
    </xf>
    <xf numFmtId="164" fontId="0" fillId="0" borderId="17" xfId="0" applyFont="1" applyFill="1" applyBorder="1" applyAlignment="1">
      <alignment horizontal="center" vertical="center"/>
    </xf>
    <xf numFmtId="164" fontId="29" fillId="0" borderId="12" xfId="0" applyFont="1" applyFill="1" applyBorder="1" applyAlignment="1">
      <alignment horizontal="center" vertical="center"/>
    </xf>
    <xf numFmtId="164" fontId="29" fillId="0" borderId="19" xfId="0" applyFont="1" applyFill="1" applyBorder="1" applyAlignment="1">
      <alignment horizontal="center" vertical="center"/>
    </xf>
    <xf numFmtId="164" fontId="0" fillId="0" borderId="23" xfId="0" applyFont="1" applyBorder="1" applyAlignment="1">
      <alignment vertical="center"/>
    </xf>
    <xf numFmtId="164" fontId="0" fillId="0" borderId="23" xfId="0" applyFont="1" applyBorder="1" applyAlignment="1">
      <alignment horizontal="center" vertical="center"/>
    </xf>
    <xf numFmtId="164" fontId="0" fillId="0" borderId="24" xfId="0" applyFont="1" applyBorder="1" applyAlignment="1">
      <alignment horizontal="center" vertical="center"/>
    </xf>
    <xf numFmtId="164" fontId="0" fillId="0" borderId="0" xfId="0" applyFont="1" applyBorder="1" applyAlignment="1">
      <alignment vertical="center"/>
    </xf>
    <xf numFmtId="164" fontId="0" fillId="0" borderId="0" xfId="0" applyFont="1" applyBorder="1" applyAlignment="1">
      <alignment horizontal="center" vertical="center"/>
    </xf>
    <xf numFmtId="164" fontId="28" fillId="0" borderId="0" xfId="0" applyFont="1" applyFill="1" applyAlignment="1">
      <alignment vertical="center"/>
    </xf>
    <xf numFmtId="164" fontId="28" fillId="0" borderId="0" xfId="0" applyFont="1" applyAlignment="1">
      <alignment horizontal="center" vertical="center"/>
    </xf>
    <xf numFmtId="164" fontId="28" fillId="0" borderId="12" xfId="0" applyFont="1" applyBorder="1" applyAlignment="1">
      <alignment horizontal="center" vertical="center"/>
    </xf>
    <xf numFmtId="164" fontId="28" fillId="0" borderId="0" xfId="0" applyFont="1" applyFill="1" applyAlignment="1">
      <alignment horizontal="center" vertical="center"/>
    </xf>
    <xf numFmtId="164" fontId="28" fillId="0" borderId="12" xfId="0" applyFont="1" applyFill="1" applyBorder="1" applyAlignment="1">
      <alignment horizontal="center" vertical="center"/>
    </xf>
    <xf numFmtId="164" fontId="42" fillId="0" borderId="0" xfId="65" applyFont="1">
      <alignment/>
      <protection/>
    </xf>
    <xf numFmtId="164" fontId="0" fillId="0" borderId="0" xfId="0" applyFont="1" applyFill="1" applyAlignment="1">
      <alignment horizontal="center" vertical="center"/>
    </xf>
    <xf numFmtId="164" fontId="0" fillId="0" borderId="0" xfId="0" applyFont="1" applyFill="1" applyBorder="1" applyAlignment="1">
      <alignment horizontal="center" vertical="center"/>
    </xf>
    <xf numFmtId="164" fontId="35" fillId="0" borderId="0" xfId="72" applyFont="1">
      <alignment/>
      <protection/>
    </xf>
    <xf numFmtId="164" fontId="35" fillId="0" borderId="0" xfId="72" applyFont="1" applyBorder="1" applyAlignment="1">
      <alignment horizontal="center"/>
      <protection/>
    </xf>
    <xf numFmtId="164" fontId="35" fillId="0" borderId="0" xfId="72" applyFont="1" applyAlignment="1">
      <alignment horizontal="left"/>
      <protection/>
    </xf>
    <xf numFmtId="164" fontId="35" fillId="0" borderId="0" xfId="72" applyFont="1" applyAlignment="1">
      <alignment horizontal="right"/>
      <protection/>
    </xf>
    <xf numFmtId="164" fontId="35" fillId="0" borderId="0" xfId="72" applyFont="1" applyAlignment="1">
      <alignment horizontal="center"/>
      <protection/>
    </xf>
    <xf numFmtId="164" fontId="28" fillId="0" borderId="0" xfId="72" applyFont="1" applyAlignment="1">
      <alignment horizontal="left"/>
      <protection/>
    </xf>
    <xf numFmtId="164" fontId="28" fillId="0" borderId="0" xfId="72" applyFont="1" applyAlignment="1">
      <alignment horizontal="center"/>
      <protection/>
    </xf>
    <xf numFmtId="164" fontId="28" fillId="0" borderId="0" xfId="72" applyFont="1" applyBorder="1" applyAlignment="1">
      <alignment horizontal="center"/>
      <protection/>
    </xf>
    <xf numFmtId="164" fontId="28" fillId="0" borderId="0" xfId="72" applyFont="1">
      <alignment/>
      <protection/>
    </xf>
    <xf numFmtId="164" fontId="28" fillId="0" borderId="0" xfId="72" applyFont="1" applyAlignment="1">
      <alignment horizontal="right"/>
      <protection/>
    </xf>
    <xf numFmtId="164" fontId="28" fillId="0" borderId="0" xfId="0" applyFont="1" applyAlignment="1">
      <alignment vertical="center"/>
    </xf>
    <xf numFmtId="164" fontId="28" fillId="0" borderId="12" xfId="72" applyFont="1" applyBorder="1" applyAlignment="1">
      <alignment horizontal="center" vertical="top" wrapText="1"/>
      <protection/>
    </xf>
    <xf numFmtId="164" fontId="28" fillId="0" borderId="0" xfId="72" applyFont="1" applyBorder="1" applyAlignment="1">
      <alignment horizontal="center" vertical="top" wrapText="1"/>
      <protection/>
    </xf>
    <xf numFmtId="164" fontId="30" fillId="0" borderId="12" xfId="72" applyFont="1" applyBorder="1" applyAlignment="1">
      <alignment horizontal="center" vertical="center" wrapText="1"/>
      <protection/>
    </xf>
    <xf numFmtId="164" fontId="30" fillId="0" borderId="0" xfId="72" applyFont="1" applyBorder="1" applyAlignment="1">
      <alignment horizontal="center" vertical="top" wrapText="1"/>
      <protection/>
    </xf>
    <xf numFmtId="164" fontId="38" fillId="0" borderId="0" xfId="72" applyFont="1" applyAlignment="1">
      <alignment horizontal="center"/>
      <protection/>
    </xf>
    <xf numFmtId="164" fontId="28" fillId="0" borderId="0" xfId="69" applyNumberFormat="1" applyFont="1">
      <alignment/>
      <protection/>
    </xf>
    <xf numFmtId="164" fontId="28" fillId="0" borderId="12" xfId="0" applyFont="1" applyBorder="1" applyAlignment="1">
      <alignment horizontal="center" vertical="center"/>
    </xf>
    <xf numFmtId="164" fontId="37" fillId="0" borderId="23" xfId="72" applyFont="1" applyBorder="1">
      <alignment/>
      <protection/>
    </xf>
    <xf numFmtId="164" fontId="35" fillId="0" borderId="14" xfId="72" applyFont="1" applyBorder="1">
      <alignment/>
      <protection/>
    </xf>
    <xf numFmtId="164" fontId="35" fillId="0" borderId="0" xfId="72" applyFont="1" applyBorder="1">
      <alignment/>
      <protection/>
    </xf>
    <xf numFmtId="164" fontId="37" fillId="0" borderId="0" xfId="72" applyFont="1" applyBorder="1" applyAlignment="1">
      <alignment horizontal="center"/>
      <protection/>
    </xf>
    <xf numFmtId="164" fontId="43" fillId="0" borderId="25" xfId="0" applyFont="1" applyBorder="1" applyAlignment="1">
      <alignment horizontal="center"/>
    </xf>
    <xf numFmtId="164" fontId="35" fillId="0" borderId="10" xfId="72" applyFont="1" applyBorder="1">
      <alignment/>
      <protection/>
    </xf>
    <xf numFmtId="166" fontId="35" fillId="0" borderId="25" xfId="72" applyNumberFormat="1" applyFont="1" applyBorder="1" applyAlignment="1">
      <alignment horizontal="center"/>
      <protection/>
    </xf>
    <xf numFmtId="164" fontId="35" fillId="0" borderId="12" xfId="72" applyFont="1" applyBorder="1" applyAlignment="1">
      <alignment horizontal="center"/>
      <protection/>
    </xf>
    <xf numFmtId="164" fontId="35" fillId="0" borderId="0" xfId="0" applyFont="1" applyAlignment="1">
      <alignment horizontal="center"/>
    </xf>
    <xf numFmtId="164" fontId="35" fillId="0" borderId="0" xfId="0" applyFont="1" applyAlignment="1">
      <alignment vertical="center"/>
    </xf>
    <xf numFmtId="164" fontId="28" fillId="0" borderId="0" xfId="69" applyNumberFormat="1" applyFont="1" applyBorder="1" applyAlignment="1">
      <alignment horizontal="center"/>
      <protection/>
    </xf>
    <xf numFmtId="164" fontId="27" fillId="0" borderId="15" xfId="0" applyFont="1" applyBorder="1" applyAlignment="1">
      <alignment vertical="center"/>
    </xf>
    <xf numFmtId="164" fontId="35" fillId="0" borderId="17" xfId="72" applyFont="1" applyBorder="1">
      <alignment/>
      <protection/>
    </xf>
    <xf numFmtId="164" fontId="35" fillId="0" borderId="25" xfId="0" applyFont="1" applyBorder="1" applyAlignment="1">
      <alignment horizontal="center"/>
    </xf>
    <xf numFmtId="164" fontId="35" fillId="0" borderId="15" xfId="0" applyFont="1" applyBorder="1" applyAlignment="1">
      <alignment horizontal="center"/>
    </xf>
    <xf numFmtId="164" fontId="35" fillId="0" borderId="10" xfId="0" applyFont="1" applyBorder="1" applyAlignment="1">
      <alignment horizontal="center" vertical="center"/>
    </xf>
    <xf numFmtId="164" fontId="35" fillId="0" borderId="26" xfId="72" applyFont="1" applyBorder="1">
      <alignment/>
      <protection/>
    </xf>
    <xf numFmtId="164" fontId="35" fillId="0" borderId="0" xfId="0" applyFont="1" applyBorder="1" applyAlignment="1">
      <alignment vertical="center"/>
    </xf>
    <xf numFmtId="164" fontId="27" fillId="0" borderId="0" xfId="0" applyFont="1" applyAlignment="1">
      <alignment vertical="center"/>
    </xf>
    <xf numFmtId="164" fontId="35" fillId="0" borderId="27" xfId="0" applyFont="1" applyBorder="1" applyAlignment="1">
      <alignment horizontal="center"/>
    </xf>
    <xf numFmtId="164" fontId="35" fillId="0" borderId="25" xfId="0" applyFont="1" applyBorder="1" applyAlignment="1">
      <alignment vertical="center"/>
    </xf>
    <xf numFmtId="164" fontId="35" fillId="0" borderId="27" xfId="0" applyFont="1" applyBorder="1" applyAlignment="1">
      <alignment vertical="center"/>
    </xf>
    <xf numFmtId="166" fontId="37" fillId="0" borderId="25" xfId="72" applyNumberFormat="1" applyFont="1" applyBorder="1" applyAlignment="1">
      <alignment horizontal="center"/>
      <protection/>
    </xf>
    <xf numFmtId="164" fontId="37" fillId="0" borderId="0" xfId="72" applyFont="1" applyBorder="1">
      <alignment/>
      <protection/>
    </xf>
    <xf numFmtId="164" fontId="43" fillId="0" borderId="0" xfId="0" applyFont="1" applyBorder="1" applyAlignment="1">
      <alignment horizontal="center"/>
    </xf>
    <xf numFmtId="164" fontId="43" fillId="0" borderId="15" xfId="0" applyFont="1" applyBorder="1" applyAlignment="1">
      <alignment horizontal="center"/>
    </xf>
    <xf numFmtId="164" fontId="28" fillId="0" borderId="0" xfId="69" applyNumberFormat="1" applyFont="1" applyBorder="1">
      <alignment/>
      <protection/>
    </xf>
    <xf numFmtId="164" fontId="35" fillId="0" borderId="23" xfId="72" applyFont="1" applyBorder="1">
      <alignment/>
      <protection/>
    </xf>
    <xf numFmtId="164" fontId="35" fillId="0" borderId="0" xfId="0" applyFont="1" applyBorder="1" applyAlignment="1">
      <alignment horizontal="center"/>
    </xf>
    <xf numFmtId="164" fontId="35" fillId="0" borderId="0" xfId="0" applyFont="1" applyBorder="1" applyAlignment="1">
      <alignment vertical="center"/>
    </xf>
    <xf numFmtId="164" fontId="28" fillId="0" borderId="0" xfId="0" applyFont="1" applyBorder="1" applyAlignment="1">
      <alignment vertical="center"/>
    </xf>
    <xf numFmtId="166" fontId="37" fillId="0" borderId="0" xfId="72" applyNumberFormat="1" applyFont="1" applyBorder="1" applyAlignment="1">
      <alignment horizontal="center"/>
      <protection/>
    </xf>
    <xf numFmtId="164" fontId="35" fillId="0" borderId="0" xfId="72" applyFont="1" applyAlignment="1">
      <alignment horizontal="center" vertical="center"/>
      <protection/>
    </xf>
    <xf numFmtId="164" fontId="35" fillId="0" borderId="0" xfId="0" applyFont="1" applyBorder="1" applyAlignment="1">
      <alignment horizontal="center" vertical="center"/>
    </xf>
    <xf numFmtId="164" fontId="35" fillId="0" borderId="15" xfId="0" applyFont="1" applyBorder="1" applyAlignment="1">
      <alignment vertical="center"/>
    </xf>
    <xf numFmtId="164" fontId="38" fillId="0" borderId="0" xfId="0" applyFont="1" applyAlignment="1">
      <alignment vertical="center"/>
    </xf>
    <xf numFmtId="164" fontId="28" fillId="0" borderId="0" xfId="69" applyNumberFormat="1" applyFont="1" applyBorder="1" applyAlignment="1">
      <alignment horizontal="left"/>
      <protection/>
    </xf>
    <xf numFmtId="164" fontId="37" fillId="0" borderId="15" xfId="72" applyFont="1" applyBorder="1">
      <alignment/>
      <protection/>
    </xf>
    <xf numFmtId="164" fontId="35" fillId="0" borderId="25" xfId="72" applyFont="1" applyBorder="1">
      <alignment/>
      <protection/>
    </xf>
    <xf numFmtId="164" fontId="35" fillId="0" borderId="0" xfId="67" applyFont="1">
      <alignment vertical="center"/>
      <protection/>
    </xf>
    <xf numFmtId="167" fontId="28" fillId="0" borderId="12" xfId="72" applyNumberFormat="1" applyFont="1" applyBorder="1" applyAlignment="1">
      <alignment horizontal="center"/>
      <protection/>
    </xf>
    <xf numFmtId="164" fontId="38" fillId="0" borderId="0" xfId="67" applyFont="1">
      <alignment vertical="center"/>
      <protection/>
    </xf>
    <xf numFmtId="164" fontId="35" fillId="0" borderId="17" xfId="0" applyFont="1" applyBorder="1" applyAlignment="1">
      <alignment horizontal="center"/>
    </xf>
    <xf numFmtId="164" fontId="44" fillId="0" borderId="0" xfId="72" applyFont="1" applyBorder="1" applyAlignment="1">
      <alignment horizontal="center"/>
      <protection/>
    </xf>
    <xf numFmtId="164" fontId="37" fillId="0" borderId="0" xfId="0" applyFont="1" applyBorder="1" applyAlignment="1">
      <alignment horizontal="center"/>
    </xf>
    <xf numFmtId="164" fontId="38" fillId="0" borderId="0" xfId="72" applyFont="1">
      <alignment/>
      <protection/>
    </xf>
    <xf numFmtId="164" fontId="0" fillId="0" borderId="0" xfId="69" applyNumberFormat="1" applyFont="1">
      <alignment/>
      <protection/>
    </xf>
    <xf numFmtId="164" fontId="0" fillId="0" borderId="0" xfId="69" applyNumberFormat="1" applyFont="1" applyAlignment="1">
      <alignment horizontal="center"/>
      <protection/>
    </xf>
    <xf numFmtId="164" fontId="0" fillId="0" borderId="0" xfId="69" applyNumberFormat="1" applyFont="1" applyAlignment="1">
      <alignment horizontal="left"/>
      <protection/>
    </xf>
    <xf numFmtId="164" fontId="27" fillId="0" borderId="0" xfId="69" applyFont="1">
      <alignment/>
      <protection/>
    </xf>
    <xf numFmtId="164" fontId="45" fillId="0" borderId="0" xfId="69" applyNumberFormat="1" applyFont="1">
      <alignment/>
      <protection/>
    </xf>
    <xf numFmtId="164" fontId="26" fillId="0" borderId="0" xfId="69" applyFont="1">
      <alignment/>
      <protection/>
    </xf>
    <xf numFmtId="164" fontId="0" fillId="0" borderId="0" xfId="69" applyNumberFormat="1" applyFont="1" applyFill="1">
      <alignment/>
      <protection/>
    </xf>
    <xf numFmtId="164" fontId="0" fillId="0" borderId="0" xfId="69" applyNumberFormat="1" applyFont="1" applyBorder="1" applyAlignment="1">
      <alignment horizontal="center"/>
      <protection/>
    </xf>
    <xf numFmtId="164" fontId="46" fillId="0" borderId="0" xfId="69" applyNumberFormat="1" applyFont="1" applyFill="1" applyAlignment="1">
      <alignment horizontal="center"/>
      <protection/>
    </xf>
    <xf numFmtId="164" fontId="0" fillId="0" borderId="19" xfId="69" applyNumberFormat="1" applyFont="1" applyBorder="1" applyAlignment="1">
      <alignment horizontal="center"/>
      <protection/>
    </xf>
    <xf numFmtId="164" fontId="0" fillId="0" borderId="15" xfId="69" applyNumberFormat="1" applyFont="1" applyBorder="1" applyAlignment="1">
      <alignment horizontal="center"/>
      <protection/>
    </xf>
    <xf numFmtId="164" fontId="28" fillId="0" borderId="12" xfId="69" applyNumberFormat="1" applyFont="1" applyBorder="1" applyAlignment="1">
      <alignment horizontal="center"/>
      <protection/>
    </xf>
    <xf numFmtId="164" fontId="28" fillId="6" borderId="12" xfId="69" applyNumberFormat="1" applyFont="1" applyFill="1" applyBorder="1" applyAlignment="1">
      <alignment horizontal="center"/>
      <protection/>
    </xf>
    <xf numFmtId="164" fontId="28" fillId="0" borderId="19" xfId="69" applyNumberFormat="1" applyFont="1" applyBorder="1" applyAlignment="1">
      <alignment horizontal="center"/>
      <protection/>
    </xf>
    <xf numFmtId="164" fontId="0" fillId="0" borderId="12" xfId="69" applyNumberFormat="1" applyFont="1" applyBorder="1">
      <alignment/>
      <protection/>
    </xf>
    <xf numFmtId="164" fontId="0" fillId="0" borderId="0" xfId="69" applyNumberFormat="1" applyFont="1" applyBorder="1" applyAlignment="1">
      <alignment horizontal="left"/>
      <protection/>
    </xf>
    <xf numFmtId="164" fontId="28" fillId="0" borderId="0" xfId="69" applyNumberFormat="1" applyFont="1" applyBorder="1" applyAlignment="1">
      <alignment horizontal="left"/>
      <protection/>
    </xf>
    <xf numFmtId="164" fontId="28" fillId="0" borderId="0" xfId="69" applyNumberFormat="1" applyFont="1" applyAlignment="1">
      <alignment horizontal="right"/>
      <protection/>
    </xf>
    <xf numFmtId="164" fontId="28" fillId="0" borderId="0" xfId="69" applyNumberFormat="1" applyFont="1" applyAlignment="1">
      <alignment horizontal="left"/>
      <protection/>
    </xf>
    <xf numFmtId="164" fontId="28" fillId="0" borderId="0" xfId="69" applyNumberFormat="1" applyFont="1">
      <alignment/>
      <protection/>
    </xf>
    <xf numFmtId="164" fontId="0" fillId="0" borderId="12" xfId="69" applyNumberFormat="1" applyFont="1" applyBorder="1" applyAlignment="1">
      <alignment horizontal="center"/>
      <protection/>
    </xf>
    <xf numFmtId="164" fontId="0" fillId="0" borderId="12" xfId="71" applyNumberFormat="1" applyFont="1" applyBorder="1" applyAlignment="1">
      <alignment horizontal="center"/>
      <protection/>
    </xf>
    <xf numFmtId="164" fontId="28" fillId="6" borderId="12" xfId="71" applyNumberFormat="1" applyFont="1" applyFill="1" applyBorder="1" applyAlignment="1">
      <alignment horizontal="center"/>
      <protection/>
    </xf>
    <xf numFmtId="164" fontId="0" fillId="0" borderId="22" xfId="71" applyNumberFormat="1" applyFont="1" applyBorder="1" applyAlignment="1">
      <alignment horizontal="center"/>
      <protection/>
    </xf>
    <xf numFmtId="164" fontId="28" fillId="0" borderId="27" xfId="69" applyNumberFormat="1" applyFont="1" applyBorder="1" applyAlignment="1">
      <alignment horizontal="center"/>
      <protection/>
    </xf>
    <xf numFmtId="164" fontId="0" fillId="0" borderId="28" xfId="69" applyNumberFormat="1" applyFont="1" applyBorder="1" applyAlignment="1">
      <alignment horizontal="center"/>
      <protection/>
    </xf>
    <xf numFmtId="164" fontId="0" fillId="0" borderId="12" xfId="69" applyNumberFormat="1" applyFont="1" applyBorder="1" applyAlignment="1">
      <alignment horizontal="left"/>
      <protection/>
    </xf>
    <xf numFmtId="164" fontId="28" fillId="0" borderId="13" xfId="71" applyNumberFormat="1" applyFont="1" applyFill="1" applyBorder="1" applyAlignment="1">
      <alignment horizontal="center"/>
      <protection/>
    </xf>
    <xf numFmtId="164" fontId="28" fillId="4" borderId="12" xfId="71" applyNumberFormat="1" applyFont="1" applyFill="1" applyBorder="1" applyAlignment="1">
      <alignment horizontal="center"/>
      <protection/>
    </xf>
    <xf numFmtId="164" fontId="28" fillId="0" borderId="0" xfId="71" applyNumberFormat="1" applyFont="1" applyFill="1" applyBorder="1" applyAlignment="1">
      <alignment horizontal="center"/>
      <protection/>
    </xf>
    <xf numFmtId="164" fontId="28" fillId="0" borderId="29" xfId="69" applyNumberFormat="1" applyFont="1" applyFill="1" applyBorder="1" applyAlignment="1">
      <alignment horizontal="center"/>
      <protection/>
    </xf>
    <xf numFmtId="164" fontId="0" fillId="0" borderId="12" xfId="69" applyNumberFormat="1" applyFont="1" applyFill="1" applyBorder="1" applyAlignment="1">
      <alignment horizontal="center"/>
      <protection/>
    </xf>
    <xf numFmtId="164" fontId="28" fillId="0" borderId="13" xfId="69" applyNumberFormat="1" applyFont="1" applyFill="1" applyBorder="1" applyAlignment="1">
      <alignment horizontal="center"/>
      <protection/>
    </xf>
    <xf numFmtId="164" fontId="28" fillId="0" borderId="12" xfId="69" applyNumberFormat="1" applyFont="1" applyBorder="1" applyAlignment="1">
      <alignment horizontal="left"/>
      <protection/>
    </xf>
    <xf numFmtId="164" fontId="28" fillId="0" borderId="12" xfId="71" applyNumberFormat="1" applyFont="1" applyFill="1" applyBorder="1" applyAlignment="1">
      <alignment horizontal="center"/>
      <protection/>
    </xf>
    <xf numFmtId="164" fontId="28" fillId="0" borderId="12" xfId="69" applyNumberFormat="1" applyFont="1" applyFill="1" applyBorder="1" applyAlignment="1">
      <alignment horizontal="center"/>
      <protection/>
    </xf>
    <xf numFmtId="164" fontId="28" fillId="0" borderId="12" xfId="69" applyNumberFormat="1" applyFont="1" applyFill="1" applyBorder="1">
      <alignment/>
      <protection/>
    </xf>
    <xf numFmtId="164" fontId="28" fillId="0" borderId="12" xfId="69" applyNumberFormat="1" applyFont="1" applyFill="1" applyBorder="1" applyAlignment="1">
      <alignment horizontal="left"/>
      <protection/>
    </xf>
    <xf numFmtId="164" fontId="0" fillId="0" borderId="12" xfId="69" applyNumberFormat="1" applyFont="1" applyFill="1" applyBorder="1" applyAlignment="1">
      <alignment horizontal="left"/>
      <protection/>
    </xf>
    <xf numFmtId="164" fontId="28" fillId="0" borderId="30" xfId="71" applyNumberFormat="1" applyFont="1" applyFill="1" applyBorder="1" applyAlignment="1">
      <alignment horizontal="center"/>
      <protection/>
    </xf>
    <xf numFmtId="164" fontId="28" fillId="4" borderId="30" xfId="71" applyNumberFormat="1" applyFont="1" applyFill="1" applyBorder="1" applyAlignment="1">
      <alignment horizontal="center"/>
      <protection/>
    </xf>
    <xf numFmtId="164" fontId="28" fillId="6" borderId="30" xfId="71" applyNumberFormat="1" applyFont="1" applyFill="1" applyBorder="1" applyAlignment="1">
      <alignment horizontal="center"/>
      <protection/>
    </xf>
    <xf numFmtId="164" fontId="28" fillId="0" borderId="30" xfId="69" applyNumberFormat="1" applyFont="1" applyFill="1" applyBorder="1" applyAlignment="1">
      <alignment horizontal="center"/>
      <protection/>
    </xf>
    <xf numFmtId="164" fontId="0" fillId="0" borderId="0" xfId="0" applyFont="1" applyAlignment="1">
      <alignment vertical="center"/>
    </xf>
    <xf numFmtId="164" fontId="28" fillId="0" borderId="28" xfId="71" applyNumberFormat="1" applyFont="1" applyFill="1" applyBorder="1" applyAlignment="1">
      <alignment horizontal="center"/>
      <protection/>
    </xf>
    <xf numFmtId="164" fontId="28" fillId="4" borderId="16" xfId="71" applyNumberFormat="1" applyFont="1" applyFill="1" applyBorder="1" applyAlignment="1">
      <alignment horizontal="center"/>
      <protection/>
    </xf>
    <xf numFmtId="164" fontId="28" fillId="6" borderId="16" xfId="71" applyNumberFormat="1" applyFont="1" applyFill="1" applyBorder="1" applyAlignment="1">
      <alignment horizontal="center"/>
      <protection/>
    </xf>
    <xf numFmtId="164" fontId="28" fillId="0" borderId="16" xfId="71" applyNumberFormat="1" applyFont="1" applyFill="1" applyBorder="1" applyAlignment="1">
      <alignment horizontal="center"/>
      <protection/>
    </xf>
    <xf numFmtId="164" fontId="28" fillId="0" borderId="16" xfId="69" applyNumberFormat="1" applyFont="1" applyFill="1" applyBorder="1" applyAlignment="1">
      <alignment horizontal="center"/>
      <protection/>
    </xf>
    <xf numFmtId="164" fontId="0" fillId="0" borderId="16" xfId="69" applyNumberFormat="1" applyFont="1" applyFill="1" applyBorder="1" applyAlignment="1">
      <alignment horizontal="center"/>
      <protection/>
    </xf>
    <xf numFmtId="164" fontId="28" fillId="0" borderId="0" xfId="69" applyNumberFormat="1" applyFont="1" applyFill="1" applyBorder="1" applyAlignment="1">
      <alignment horizontal="left"/>
      <protection/>
    </xf>
    <xf numFmtId="164" fontId="28" fillId="4" borderId="15" xfId="71" applyNumberFormat="1" applyFont="1" applyFill="1" applyBorder="1" applyAlignment="1">
      <alignment horizontal="center"/>
      <protection/>
    </xf>
    <xf numFmtId="164" fontId="0" fillId="0" borderId="17" xfId="69" applyNumberFormat="1" applyFont="1" applyBorder="1" applyAlignment="1">
      <alignment horizontal="center"/>
      <protection/>
    </xf>
    <xf numFmtId="164" fontId="0" fillId="0" borderId="16" xfId="69" applyNumberFormat="1" applyFont="1" applyBorder="1" applyAlignment="1">
      <alignment horizontal="center"/>
      <protection/>
    </xf>
    <xf numFmtId="164" fontId="28" fillId="4" borderId="19" xfId="71" applyNumberFormat="1" applyFont="1" applyFill="1" applyBorder="1" applyAlignment="1">
      <alignment horizontal="center"/>
      <protection/>
    </xf>
    <xf numFmtId="164" fontId="0" fillId="0" borderId="22" xfId="69" applyNumberFormat="1" applyFont="1" applyBorder="1" applyAlignment="1">
      <alignment horizontal="center"/>
      <protection/>
    </xf>
    <xf numFmtId="164" fontId="28" fillId="4" borderId="11" xfId="71" applyNumberFormat="1" applyFont="1" applyFill="1" applyBorder="1" applyAlignment="1">
      <alignment horizontal="center"/>
      <protection/>
    </xf>
    <xf numFmtId="164" fontId="28" fillId="0" borderId="19" xfId="71" applyNumberFormat="1" applyFont="1" applyFill="1" applyBorder="1" applyAlignment="1">
      <alignment horizontal="center"/>
      <protection/>
    </xf>
    <xf numFmtId="164" fontId="0" fillId="0" borderId="0" xfId="69" applyNumberFormat="1" applyFont="1" applyBorder="1">
      <alignment/>
      <protection/>
    </xf>
    <xf numFmtId="164" fontId="28" fillId="4" borderId="28" xfId="71" applyNumberFormat="1" applyFont="1" applyFill="1" applyBorder="1" applyAlignment="1">
      <alignment horizontal="right"/>
      <protection/>
    </xf>
    <xf numFmtId="164" fontId="28" fillId="6" borderId="27" xfId="71" applyNumberFormat="1" applyFont="1" applyFill="1" applyBorder="1" applyAlignment="1">
      <alignment horizontal="left"/>
      <protection/>
    </xf>
    <xf numFmtId="164" fontId="28" fillId="27" borderId="12" xfId="71" applyNumberFormat="1" applyFont="1" applyFill="1" applyBorder="1" applyAlignment="1">
      <alignment horizontal="center"/>
      <protection/>
    </xf>
    <xf numFmtId="164" fontId="28" fillId="0" borderId="28" xfId="69" applyNumberFormat="1" applyFont="1" applyFill="1" applyBorder="1" applyAlignment="1">
      <alignment horizontal="center"/>
      <protection/>
    </xf>
    <xf numFmtId="164" fontId="28" fillId="0" borderId="27" xfId="71" applyNumberFormat="1" applyFont="1" applyFill="1" applyBorder="1" applyAlignment="1">
      <alignment horizontal="center"/>
      <protection/>
    </xf>
    <xf numFmtId="164" fontId="28" fillId="0" borderId="25" xfId="71" applyNumberFormat="1" applyFont="1" applyFill="1" applyBorder="1" applyAlignment="1">
      <alignment horizontal="center"/>
      <protection/>
    </xf>
    <xf numFmtId="164" fontId="31" fillId="0" borderId="12" xfId="69" applyNumberFormat="1" applyFont="1" applyBorder="1" applyAlignment="1">
      <alignment horizontal="left"/>
      <protection/>
    </xf>
    <xf numFmtId="164" fontId="28" fillId="4" borderId="16" xfId="71" applyNumberFormat="1" applyFont="1" applyFill="1" applyBorder="1" applyAlignment="1">
      <alignment horizontal="right"/>
      <protection/>
    </xf>
    <xf numFmtId="164" fontId="28" fillId="6" borderId="15" xfId="71" applyNumberFormat="1" applyFont="1" applyFill="1" applyBorder="1" applyAlignment="1">
      <alignment horizontal="left"/>
      <protection/>
    </xf>
    <xf numFmtId="164" fontId="28" fillId="0" borderId="15" xfId="71" applyNumberFormat="1" applyFont="1" applyFill="1" applyBorder="1" applyAlignment="1">
      <alignment horizontal="center"/>
      <protection/>
    </xf>
    <xf numFmtId="164" fontId="28" fillId="0" borderId="10" xfId="71" applyNumberFormat="1" applyFont="1" applyFill="1" applyBorder="1" applyAlignment="1">
      <alignment horizontal="center"/>
      <protection/>
    </xf>
    <xf numFmtId="164" fontId="28" fillId="0" borderId="17" xfId="71" applyNumberFormat="1" applyFont="1" applyFill="1" applyBorder="1" applyAlignment="1">
      <alignment horizontal="center"/>
      <protection/>
    </xf>
    <xf numFmtId="164" fontId="28" fillId="6" borderId="16" xfId="71" applyNumberFormat="1" applyFont="1" applyFill="1" applyBorder="1" applyAlignment="1">
      <alignment horizontal="left"/>
      <protection/>
    </xf>
    <xf numFmtId="164" fontId="28" fillId="4" borderId="27" xfId="71" applyNumberFormat="1" applyFont="1" applyFill="1" applyBorder="1" applyAlignment="1">
      <alignment horizontal="right"/>
      <protection/>
    </xf>
    <xf numFmtId="164" fontId="28" fillId="0" borderId="11" xfId="71" applyNumberFormat="1" applyFont="1" applyFill="1" applyBorder="1" applyAlignment="1">
      <alignment horizontal="center"/>
      <protection/>
    </xf>
    <xf numFmtId="164" fontId="28" fillId="0" borderId="23" xfId="71" applyNumberFormat="1" applyFont="1" applyFill="1" applyBorder="1" applyAlignment="1">
      <alignment horizontal="center"/>
      <protection/>
    </xf>
    <xf numFmtId="164" fontId="28" fillId="0" borderId="14" xfId="71" applyNumberFormat="1" applyFont="1" applyFill="1" applyBorder="1" applyAlignment="1">
      <alignment horizontal="center"/>
      <protection/>
    </xf>
    <xf numFmtId="164" fontId="28" fillId="4" borderId="15" xfId="71" applyNumberFormat="1" applyFont="1" applyFill="1" applyBorder="1" applyAlignment="1">
      <alignment horizontal="right"/>
      <protection/>
    </xf>
    <xf numFmtId="164" fontId="28" fillId="6" borderId="28" xfId="71" applyNumberFormat="1" applyFont="1" applyFill="1" applyBorder="1" applyAlignment="1">
      <alignment horizontal="left"/>
      <protection/>
    </xf>
    <xf numFmtId="164" fontId="28" fillId="0" borderId="31" xfId="69" applyNumberFormat="1" applyFont="1" applyFill="1" applyBorder="1" applyAlignment="1">
      <alignment horizontal="center"/>
      <protection/>
    </xf>
    <xf numFmtId="164" fontId="28" fillId="0" borderId="32" xfId="69" applyNumberFormat="1" applyFont="1" applyFill="1" applyBorder="1" applyAlignment="1">
      <alignment horizontal="center"/>
      <protection/>
    </xf>
    <xf numFmtId="164" fontId="0" fillId="0" borderId="33" xfId="69" applyNumberFormat="1" applyFont="1" applyBorder="1">
      <alignment/>
      <protection/>
    </xf>
    <xf numFmtId="164" fontId="0" fillId="0" borderId="0" xfId="0" applyNumberFormat="1" applyFont="1" applyFill="1" applyAlignment="1">
      <alignment vertical="center"/>
    </xf>
    <xf numFmtId="164" fontId="27" fillId="0" borderId="0" xfId="0" applyFont="1" applyAlignment="1">
      <alignment vertical="center"/>
    </xf>
    <xf numFmtId="164" fontId="29" fillId="0" borderId="0" xfId="0" applyNumberFormat="1" applyFont="1" applyAlignment="1">
      <alignment vertical="center"/>
    </xf>
    <xf numFmtId="164" fontId="31" fillId="0" borderId="0" xfId="0" applyNumberFormat="1" applyFont="1" applyAlignment="1">
      <alignment vertical="center"/>
    </xf>
    <xf numFmtId="164" fontId="0" fillId="0" borderId="0" xfId="0" applyNumberFormat="1" applyFont="1" applyAlignment="1">
      <alignment horizontal="center" vertical="center"/>
    </xf>
    <xf numFmtId="164" fontId="0" fillId="0" borderId="0" xfId="0" applyNumberFormat="1" applyFont="1" applyFill="1" applyAlignment="1">
      <alignment horizontal="center" vertical="center"/>
    </xf>
    <xf numFmtId="164" fontId="0" fillId="0" borderId="10" xfId="0" applyNumberFormat="1" applyFont="1" applyFill="1" applyBorder="1" applyAlignment="1">
      <alignment vertical="center"/>
    </xf>
    <xf numFmtId="164" fontId="26" fillId="0" borderId="13" xfId="0" applyFont="1" applyBorder="1" applyAlignment="1">
      <alignment horizontal="left" vertical="center"/>
    </xf>
    <xf numFmtId="164" fontId="26" fillId="0" borderId="25" xfId="0" applyNumberFormat="1" applyFont="1" applyFill="1" applyBorder="1" applyAlignment="1">
      <alignment horizontal="center" vertical="center" wrapText="1"/>
    </xf>
    <xf numFmtId="164" fontId="33" fillId="0" borderId="28" xfId="0" applyNumberFormat="1" applyFont="1" applyFill="1" applyBorder="1" applyAlignment="1">
      <alignment horizontal="center" vertical="center" wrapText="1"/>
    </xf>
    <xf numFmtId="164" fontId="27" fillId="0" borderId="28" xfId="0" applyNumberFormat="1" applyFont="1" applyFill="1" applyBorder="1" applyAlignment="1">
      <alignment horizontal="center" vertical="center" wrapText="1"/>
    </xf>
    <xf numFmtId="164" fontId="26" fillId="0" borderId="16" xfId="0" applyFont="1" applyBorder="1" applyAlignment="1">
      <alignment horizontal="left" vertical="center"/>
    </xf>
    <xf numFmtId="164" fontId="26" fillId="0" borderId="16" xfId="0" applyFont="1" applyBorder="1" applyAlignment="1">
      <alignment horizontal="center" vertical="center"/>
    </xf>
    <xf numFmtId="164" fontId="30" fillId="0" borderId="11" xfId="0" applyFont="1" applyBorder="1" applyAlignment="1">
      <alignment horizontal="center" vertical="center"/>
    </xf>
    <xf numFmtId="164" fontId="0" fillId="0" borderId="12" xfId="0" applyFont="1" applyFill="1" applyBorder="1" applyAlignment="1">
      <alignment horizontal="center" vertical="center"/>
    </xf>
    <xf numFmtId="164" fontId="0" fillId="3" borderId="12" xfId="0" applyFont="1" applyFill="1" applyBorder="1" applyAlignment="1">
      <alignment horizontal="center" vertical="center"/>
    </xf>
    <xf numFmtId="164" fontId="28" fillId="0" borderId="12" xfId="0" applyFont="1" applyFill="1" applyBorder="1" applyAlignment="1">
      <alignment horizontal="center" vertical="center"/>
    </xf>
    <xf numFmtId="164" fontId="36" fillId="16" borderId="12" xfId="0" applyNumberFormat="1" applyFont="1" applyFill="1" applyBorder="1" applyAlignment="1">
      <alignment horizontal="center" vertical="center"/>
    </xf>
    <xf numFmtId="164" fontId="37" fillId="25" borderId="21" xfId="0" applyFont="1" applyFill="1" applyBorder="1" applyAlignment="1">
      <alignment horizontal="center" vertical="center"/>
    </xf>
    <xf numFmtId="164" fontId="39" fillId="0" borderId="12" xfId="0" applyFont="1" applyBorder="1" applyAlignment="1">
      <alignment horizontal="left" vertical="center"/>
    </xf>
    <xf numFmtId="164" fontId="0" fillId="0" borderId="12" xfId="0" applyFont="1" applyBorder="1" applyAlignment="1">
      <alignment horizontal="center" vertical="center"/>
    </xf>
    <xf numFmtId="164" fontId="30" fillId="0" borderId="27" xfId="0" applyNumberFormat="1" applyFont="1" applyFill="1" applyBorder="1" applyAlignment="1">
      <alignment horizontal="center" vertical="center" wrapText="1"/>
    </xf>
    <xf numFmtId="164" fontId="28" fillId="24" borderId="12" xfId="0" applyFont="1" applyFill="1" applyBorder="1" applyAlignment="1">
      <alignment horizontal="center" vertical="center"/>
    </xf>
    <xf numFmtId="164" fontId="40" fillId="0" borderId="12" xfId="0" applyFont="1" applyBorder="1" applyAlignment="1">
      <alignment horizontal="left" vertical="center"/>
    </xf>
    <xf numFmtId="164" fontId="37" fillId="25" borderId="21" xfId="0" applyNumberFormat="1" applyFont="1" applyFill="1" applyBorder="1" applyAlignment="1">
      <alignment horizontal="center" vertical="center"/>
    </xf>
    <xf numFmtId="164" fontId="28" fillId="0" borderId="0" xfId="0" applyFont="1" applyAlignment="1">
      <alignment horizontal="left" vertical="center"/>
    </xf>
    <xf numFmtId="164" fontId="26" fillId="0" borderId="12" xfId="0" applyFont="1" applyBorder="1" applyAlignment="1">
      <alignment horizontal="left" vertical="center"/>
    </xf>
    <xf numFmtId="164" fontId="0" fillId="0" borderId="0" xfId="0" applyFont="1" applyFill="1" applyBorder="1" applyAlignment="1" applyProtection="1">
      <alignment horizontal="center" vertical="center"/>
      <protection/>
    </xf>
    <xf numFmtId="164" fontId="42" fillId="0" borderId="0" xfId="65" applyFont="1" applyAlignment="1">
      <alignment vertical="center"/>
      <protection/>
    </xf>
    <xf numFmtId="164" fontId="35" fillId="0" borderId="0" xfId="72" applyFont="1" applyBorder="1" applyAlignment="1">
      <alignment horizontal="right"/>
      <protection/>
    </xf>
    <xf numFmtId="164" fontId="30" fillId="0" borderId="12" xfId="72" applyFont="1" applyBorder="1" applyAlignment="1">
      <alignment horizontal="center" vertical="top" wrapText="1"/>
      <protection/>
    </xf>
    <xf numFmtId="164" fontId="37" fillId="0" borderId="0" xfId="72" applyFont="1" applyFill="1" applyBorder="1" applyAlignment="1">
      <alignment horizontal="center" vertical="center"/>
      <protection/>
    </xf>
    <xf numFmtId="164" fontId="37" fillId="0" borderId="0" xfId="72" applyFont="1">
      <alignment/>
      <protection/>
    </xf>
    <xf numFmtId="164" fontId="37" fillId="0" borderId="0" xfId="72" applyFont="1" applyAlignment="1">
      <alignment horizontal="left"/>
      <protection/>
    </xf>
    <xf numFmtId="164" fontId="27" fillId="0" borderId="25" xfId="0" applyFont="1" applyBorder="1" applyAlignment="1">
      <alignment horizontal="center" vertical="center"/>
    </xf>
    <xf numFmtId="164" fontId="35" fillId="0" borderId="0" xfId="0" applyFont="1" applyBorder="1" applyAlignment="1">
      <alignment horizontal="right"/>
    </xf>
    <xf numFmtId="164" fontId="27" fillId="0" borderId="0" xfId="0" applyFont="1" applyBorder="1" applyAlignment="1">
      <alignment horizontal="center" vertical="center"/>
    </xf>
    <xf numFmtId="164" fontId="35" fillId="0" borderId="12" xfId="72" applyFont="1" applyBorder="1" applyAlignment="1">
      <alignment horizontal="center"/>
      <protection/>
    </xf>
    <xf numFmtId="164" fontId="38" fillId="0" borderId="0" xfId="0" applyFont="1" applyBorder="1" applyAlignment="1">
      <alignment vertical="center"/>
    </xf>
    <xf numFmtId="164" fontId="28" fillId="0" borderId="0" xfId="0" applyFont="1" applyBorder="1" applyAlignment="1">
      <alignment/>
    </xf>
    <xf numFmtId="164" fontId="44" fillId="0" borderId="0" xfId="0" applyFont="1" applyBorder="1" applyAlignment="1">
      <alignment horizontal="center" vertical="center"/>
    </xf>
    <xf numFmtId="164" fontId="28" fillId="0" borderId="0" xfId="0" applyFont="1" applyBorder="1" applyAlignment="1">
      <alignment horizontal="center"/>
    </xf>
    <xf numFmtId="164" fontId="37" fillId="0" borderId="0" xfId="72" applyFont="1" applyFill="1" applyBorder="1" applyAlignment="1">
      <alignment horizontal="center"/>
      <protection/>
    </xf>
    <xf numFmtId="164" fontId="43" fillId="0" borderId="0" xfId="0" applyFont="1" applyFill="1" applyBorder="1" applyAlignment="1">
      <alignment horizontal="center"/>
    </xf>
    <xf numFmtId="164" fontId="28" fillId="0" borderId="0" xfId="69" applyNumberFormat="1" applyFont="1" applyFill="1" applyBorder="1">
      <alignment/>
      <protection/>
    </xf>
    <xf numFmtId="164" fontId="35" fillId="0" borderId="0" xfId="0" applyFont="1" applyFill="1" applyBorder="1" applyAlignment="1">
      <alignment horizontal="center"/>
    </xf>
    <xf numFmtId="164" fontId="35" fillId="0" borderId="0" xfId="0" applyFont="1" applyFill="1" applyBorder="1" applyAlignment="1">
      <alignment vertical="center"/>
    </xf>
    <xf numFmtId="164" fontId="38" fillId="0" borderId="0" xfId="0" applyFont="1" applyFill="1" applyBorder="1" applyAlignment="1">
      <alignment vertical="center"/>
    </xf>
    <xf numFmtId="164" fontId="27" fillId="0" borderId="0" xfId="69" applyNumberFormat="1" applyFont="1" applyFill="1" applyBorder="1" applyAlignment="1">
      <alignment horizontal="center"/>
      <protection/>
    </xf>
    <xf numFmtId="167" fontId="47" fillId="0" borderId="0" xfId="72" applyNumberFormat="1" applyFont="1" applyFill="1" applyBorder="1" applyAlignment="1">
      <alignment horizontal="center"/>
      <protection/>
    </xf>
    <xf numFmtId="164" fontId="35" fillId="0" borderId="0" xfId="72" applyFont="1" applyFill="1" applyBorder="1" applyAlignment="1">
      <alignment horizontal="center"/>
      <protection/>
    </xf>
    <xf numFmtId="164" fontId="37" fillId="0" borderId="0" xfId="72" applyFont="1" applyFill="1" applyBorder="1">
      <alignment/>
      <protection/>
    </xf>
    <xf numFmtId="164" fontId="35" fillId="0" borderId="0" xfId="72" applyFont="1" applyFill="1" applyBorder="1">
      <alignment/>
      <protection/>
    </xf>
    <xf numFmtId="164" fontId="37" fillId="0" borderId="0" xfId="72" applyFont="1" applyFill="1" applyBorder="1" applyAlignment="1">
      <alignment horizontal="left"/>
      <protection/>
    </xf>
    <xf numFmtId="164" fontId="27" fillId="0" borderId="0" xfId="69" applyNumberFormat="1" applyFont="1" applyBorder="1" applyAlignment="1">
      <alignment horizontal="center"/>
      <protection/>
    </xf>
    <xf numFmtId="164" fontId="0" fillId="0" borderId="13" xfId="69" applyNumberFormat="1" applyFont="1" applyBorder="1" applyAlignment="1">
      <alignment horizontal="center"/>
      <protection/>
    </xf>
    <xf numFmtId="164" fontId="0" fillId="0" borderId="13" xfId="71" applyNumberFormat="1" applyFont="1" applyBorder="1" applyAlignment="1">
      <alignment horizontal="center"/>
      <protection/>
    </xf>
    <xf numFmtId="164" fontId="28" fillId="6" borderId="13" xfId="71" applyNumberFormat="1" applyFont="1" applyFill="1" applyBorder="1" applyAlignment="1">
      <alignment horizontal="center"/>
      <protection/>
    </xf>
    <xf numFmtId="164" fontId="28" fillId="0" borderId="34" xfId="71" applyNumberFormat="1" applyFont="1" applyFill="1" applyBorder="1" applyAlignment="1">
      <alignment horizontal="center"/>
      <protection/>
    </xf>
    <xf numFmtId="164" fontId="28" fillId="4" borderId="35" xfId="71" applyNumberFormat="1" applyFont="1" applyFill="1" applyBorder="1" applyAlignment="1">
      <alignment horizontal="center"/>
      <protection/>
    </xf>
    <xf numFmtId="164" fontId="28" fillId="6" borderId="36" xfId="71" applyNumberFormat="1" applyFont="1" applyFill="1" applyBorder="1" applyAlignment="1">
      <alignment horizontal="center"/>
      <protection/>
    </xf>
    <xf numFmtId="164" fontId="28" fillId="0" borderId="24" xfId="71" applyNumberFormat="1" applyFont="1" applyFill="1" applyBorder="1" applyAlignment="1">
      <alignment horizontal="center"/>
      <protection/>
    </xf>
    <xf numFmtId="164" fontId="28" fillId="0" borderId="35" xfId="69" applyNumberFormat="1" applyFont="1" applyFill="1" applyBorder="1" applyAlignment="1">
      <alignment horizontal="center"/>
      <protection/>
    </xf>
    <xf numFmtId="164" fontId="28" fillId="0" borderId="37" xfId="69" applyNumberFormat="1" applyFont="1" applyFill="1" applyBorder="1" applyAlignment="1">
      <alignment horizontal="center"/>
      <protection/>
    </xf>
    <xf numFmtId="164" fontId="28" fillId="0" borderId="38" xfId="69" applyNumberFormat="1" applyFont="1" applyFill="1" applyBorder="1" applyAlignment="1">
      <alignment horizontal="center"/>
      <protection/>
    </xf>
    <xf numFmtId="164" fontId="28" fillId="0" borderId="39" xfId="71" applyNumberFormat="1" applyFont="1" applyFill="1" applyBorder="1" applyAlignment="1">
      <alignment horizontal="center"/>
      <protection/>
    </xf>
    <xf numFmtId="164" fontId="28" fillId="4" borderId="28" xfId="71" applyNumberFormat="1" applyFont="1" applyFill="1" applyBorder="1" applyAlignment="1">
      <alignment horizontal="center"/>
      <protection/>
    </xf>
    <xf numFmtId="164" fontId="28" fillId="6" borderId="25" xfId="71" applyNumberFormat="1" applyFont="1" applyFill="1" applyBorder="1" applyAlignment="1">
      <alignment horizontal="center"/>
      <protection/>
    </xf>
    <xf numFmtId="164" fontId="28" fillId="0" borderId="40" xfId="69" applyNumberFormat="1" applyFont="1" applyFill="1" applyBorder="1" applyAlignment="1">
      <alignment horizontal="center"/>
      <protection/>
    </xf>
    <xf numFmtId="168" fontId="28" fillId="0" borderId="12" xfId="69" applyNumberFormat="1" applyFont="1" applyBorder="1" applyAlignment="1">
      <alignment horizontal="left"/>
      <protection/>
    </xf>
    <xf numFmtId="169" fontId="28" fillId="0" borderId="12" xfId="69" applyNumberFormat="1" applyFont="1" applyBorder="1" applyAlignment="1">
      <alignment horizontal="left"/>
      <protection/>
    </xf>
    <xf numFmtId="168" fontId="28" fillId="0" borderId="12" xfId="69" applyNumberFormat="1" applyFont="1" applyFill="1" applyBorder="1" applyAlignment="1">
      <alignment horizontal="left"/>
      <protection/>
    </xf>
    <xf numFmtId="164" fontId="41" fillId="0" borderId="12" xfId="69" applyNumberFormat="1" applyFont="1" applyBorder="1" applyAlignment="1">
      <alignment horizontal="left"/>
      <protection/>
    </xf>
    <xf numFmtId="164" fontId="28" fillId="0" borderId="41" xfId="71" applyNumberFormat="1" applyFont="1" applyFill="1" applyBorder="1" applyAlignment="1">
      <alignment horizontal="center"/>
      <protection/>
    </xf>
    <xf numFmtId="164" fontId="28" fillId="4" borderId="42" xfId="71" applyNumberFormat="1" applyFont="1" applyFill="1" applyBorder="1" applyAlignment="1">
      <alignment horizontal="center"/>
      <protection/>
    </xf>
    <xf numFmtId="164" fontId="28" fillId="6" borderId="43" xfId="71" applyNumberFormat="1" applyFont="1" applyFill="1" applyBorder="1" applyAlignment="1">
      <alignment horizontal="center"/>
      <protection/>
    </xf>
    <xf numFmtId="164" fontId="28" fillId="0" borderId="44" xfId="71" applyNumberFormat="1" applyFont="1" applyFill="1" applyBorder="1" applyAlignment="1">
      <alignment horizontal="center"/>
      <protection/>
    </xf>
    <xf numFmtId="164" fontId="28" fillId="0" borderId="45" xfId="69" applyNumberFormat="1" applyFont="1" applyFill="1" applyBorder="1" applyAlignment="1">
      <alignment horizontal="center"/>
      <protection/>
    </xf>
    <xf numFmtId="164" fontId="28" fillId="0" borderId="46" xfId="69" applyNumberFormat="1" applyFont="1" applyBorder="1" applyAlignment="1">
      <alignment horizontal="center"/>
      <protection/>
    </xf>
    <xf numFmtId="164" fontId="28" fillId="0" borderId="47" xfId="69" applyNumberFormat="1" applyFont="1" applyBorder="1" applyAlignment="1">
      <alignment horizontal="center"/>
      <protection/>
    </xf>
    <xf numFmtId="164" fontId="28" fillId="6" borderId="35" xfId="71" applyNumberFormat="1" applyFont="1" applyFill="1" applyBorder="1" applyAlignment="1">
      <alignment horizontal="center"/>
      <protection/>
    </xf>
    <xf numFmtId="164" fontId="28" fillId="0" borderId="48" xfId="71" applyNumberFormat="1" applyFont="1" applyFill="1" applyBorder="1" applyAlignment="1">
      <alignment horizontal="center"/>
      <protection/>
    </xf>
    <xf numFmtId="164" fontId="28" fillId="0" borderId="36" xfId="71" applyNumberFormat="1" applyFont="1" applyFill="1" applyBorder="1" applyAlignment="1">
      <alignment horizontal="center"/>
      <protection/>
    </xf>
    <xf numFmtId="164" fontId="28" fillId="0" borderId="37" xfId="69" applyNumberFormat="1" applyFont="1" applyBorder="1" applyAlignment="1">
      <alignment horizontal="center"/>
      <protection/>
    </xf>
    <xf numFmtId="164" fontId="28" fillId="0" borderId="38" xfId="69" applyNumberFormat="1" applyFont="1" applyBorder="1" applyAlignment="1">
      <alignment horizontal="center"/>
      <protection/>
    </xf>
    <xf numFmtId="164" fontId="28" fillId="6" borderId="27" xfId="71" applyNumberFormat="1" applyFont="1" applyFill="1" applyBorder="1" applyAlignment="1">
      <alignment horizontal="center"/>
      <protection/>
    </xf>
    <xf numFmtId="164" fontId="28" fillId="0" borderId="40" xfId="69" applyNumberFormat="1" applyFont="1" applyBorder="1" applyAlignment="1">
      <alignment horizontal="center"/>
      <protection/>
    </xf>
    <xf numFmtId="164" fontId="28" fillId="6" borderId="42" xfId="71" applyNumberFormat="1" applyFont="1" applyFill="1" applyBorder="1" applyAlignment="1">
      <alignment horizontal="center"/>
      <protection/>
    </xf>
    <xf numFmtId="164" fontId="28" fillId="0" borderId="49" xfId="71" applyNumberFormat="1" applyFont="1" applyFill="1" applyBorder="1" applyAlignment="1">
      <alignment horizontal="center"/>
      <protection/>
    </xf>
    <xf numFmtId="164" fontId="28" fillId="0" borderId="43" xfId="71" applyNumberFormat="1" applyFont="1" applyFill="1" applyBorder="1" applyAlignment="1">
      <alignment horizontal="center"/>
      <protection/>
    </xf>
    <xf numFmtId="164" fontId="28" fillId="4" borderId="48" xfId="71" applyNumberFormat="1" applyFont="1" applyFill="1" applyBorder="1" applyAlignment="1">
      <alignment horizontal="center"/>
      <protection/>
    </xf>
    <xf numFmtId="164" fontId="28" fillId="6" borderId="48" xfId="71" applyNumberFormat="1" applyFont="1" applyFill="1" applyBorder="1" applyAlignment="1">
      <alignment horizontal="center"/>
      <protection/>
    </xf>
    <xf numFmtId="169" fontId="28" fillId="0" borderId="12" xfId="69" applyNumberFormat="1" applyFont="1" applyFill="1" applyBorder="1" applyAlignment="1">
      <alignment horizontal="left"/>
      <protection/>
    </xf>
    <xf numFmtId="164" fontId="28" fillId="4" borderId="27" xfId="71" applyNumberFormat="1" applyFont="1" applyFill="1" applyBorder="1" applyAlignment="1">
      <alignment horizontal="center"/>
      <protection/>
    </xf>
    <xf numFmtId="164" fontId="28" fillId="4" borderId="49" xfId="71" applyNumberFormat="1" applyFont="1" applyFill="1" applyBorder="1" applyAlignment="1">
      <alignment horizontal="center"/>
      <protection/>
    </xf>
    <xf numFmtId="164" fontId="0" fillId="0" borderId="44" xfId="69" applyNumberFormat="1" applyFont="1" applyBorder="1">
      <alignment/>
      <protection/>
    </xf>
    <xf numFmtId="164" fontId="0" fillId="0" borderId="0" xfId="0" applyAlignment="1">
      <alignment vertical="center"/>
    </xf>
    <xf numFmtId="164" fontId="0" fillId="0" borderId="0" xfId="0" applyAlignment="1">
      <alignment horizontal="center" vertical="center"/>
    </xf>
    <xf numFmtId="164" fontId="0" fillId="0" borderId="0" xfId="0" applyFill="1" applyAlignment="1">
      <alignment vertical="center"/>
    </xf>
    <xf numFmtId="164" fontId="48" fillId="0" borderId="0" xfId="0" applyFont="1" applyAlignment="1">
      <alignment horizontal="left" vertical="center"/>
    </xf>
    <xf numFmtId="164" fontId="22" fillId="0" borderId="0" xfId="0" applyNumberFormat="1" applyFont="1" applyBorder="1" applyAlignment="1">
      <alignment horizontal="left" vertical="center"/>
    </xf>
    <xf numFmtId="164" fontId="22" fillId="0" borderId="0" xfId="0" applyNumberFormat="1" applyFont="1" applyBorder="1" applyAlignment="1">
      <alignment horizontal="center" vertical="center" wrapText="1"/>
    </xf>
    <xf numFmtId="164" fontId="25" fillId="0" borderId="0" xfId="0" applyFont="1" applyFill="1" applyBorder="1" applyAlignment="1">
      <alignment horizontal="center" vertical="center"/>
    </xf>
    <xf numFmtId="164" fontId="22" fillId="0" borderId="0" xfId="0" applyNumberFormat="1" applyFont="1" applyFill="1" applyBorder="1" applyAlignment="1">
      <alignment horizontal="center" vertical="center" wrapText="1"/>
    </xf>
    <xf numFmtId="164" fontId="22" fillId="0" borderId="0" xfId="0" applyFont="1" applyFill="1" applyBorder="1" applyAlignment="1">
      <alignment horizontal="center" vertical="center" wrapText="1"/>
    </xf>
    <xf numFmtId="164" fontId="22" fillId="0" borderId="0" xfId="0" applyNumberFormat="1" applyFont="1" applyFill="1" applyBorder="1" applyAlignment="1">
      <alignment horizontal="center" vertical="center"/>
    </xf>
    <xf numFmtId="164" fontId="25" fillId="0" borderId="0" xfId="0" applyFont="1" applyAlignment="1">
      <alignment horizontal="left" vertical="center"/>
    </xf>
    <xf numFmtId="164" fontId="22" fillId="0" borderId="0" xfId="0" applyFont="1" applyAlignment="1">
      <alignment vertical="center"/>
    </xf>
    <xf numFmtId="164" fontId="25" fillId="0" borderId="0" xfId="0" applyFont="1" applyBorder="1" applyAlignment="1">
      <alignment vertical="center"/>
    </xf>
    <xf numFmtId="164" fontId="25" fillId="0" borderId="0" xfId="0" applyFont="1" applyBorder="1" applyAlignment="1">
      <alignment horizontal="center" vertical="center"/>
    </xf>
    <xf numFmtId="164" fontId="49" fillId="0" borderId="0" xfId="0" applyNumberFormat="1" applyFont="1" applyBorder="1" applyAlignment="1">
      <alignment vertical="center"/>
    </xf>
    <xf numFmtId="164" fontId="50" fillId="0" borderId="0" xfId="0" applyNumberFormat="1" applyFont="1" applyBorder="1" applyAlignment="1">
      <alignment horizontal="center" vertical="center"/>
    </xf>
    <xf numFmtId="164" fontId="50" fillId="0" borderId="0" xfId="0" applyNumberFormat="1" applyFont="1" applyBorder="1" applyAlignment="1">
      <alignment vertical="center"/>
    </xf>
    <xf numFmtId="164" fontId="22" fillId="0" borderId="0" xfId="0" applyNumberFormat="1" applyFont="1" applyBorder="1" applyAlignment="1">
      <alignment horizontal="center" vertical="center"/>
    </xf>
    <xf numFmtId="164" fontId="22" fillId="0" borderId="0" xfId="0" applyNumberFormat="1" applyFont="1" applyFill="1" applyBorder="1" applyAlignment="1">
      <alignment vertical="center"/>
    </xf>
    <xf numFmtId="164" fontId="22" fillId="0" borderId="0" xfId="0" applyNumberFormat="1" applyFont="1" applyBorder="1" applyAlignment="1">
      <alignment vertical="center"/>
    </xf>
    <xf numFmtId="164" fontId="25" fillId="0" borderId="10" xfId="0" applyFont="1" applyBorder="1" applyAlignment="1">
      <alignment horizontal="left" vertical="center"/>
    </xf>
    <xf numFmtId="164" fontId="22" fillId="0" borderId="10" xfId="0" applyFont="1" applyBorder="1" applyAlignment="1">
      <alignment vertical="center"/>
    </xf>
    <xf numFmtId="164" fontId="51" fillId="0" borderId="11" xfId="0" applyNumberFormat="1" applyFont="1" applyBorder="1" applyAlignment="1">
      <alignment horizontal="center" vertical="center"/>
    </xf>
    <xf numFmtId="164" fontId="25" fillId="6" borderId="12" xfId="0" applyNumberFormat="1" applyFont="1" applyFill="1" applyBorder="1" applyAlignment="1">
      <alignment horizontal="center" vertical="center"/>
    </xf>
    <xf numFmtId="164" fontId="25" fillId="0" borderId="11" xfId="0" applyNumberFormat="1" applyFont="1" applyFill="1" applyBorder="1" applyAlignment="1">
      <alignment horizontal="center" vertical="center"/>
    </xf>
    <xf numFmtId="164" fontId="25" fillId="0" borderId="13" xfId="0" applyNumberFormat="1" applyFont="1" applyFill="1" applyBorder="1" applyAlignment="1">
      <alignment horizontal="center" vertical="center"/>
    </xf>
    <xf numFmtId="164" fontId="25" fillId="0" borderId="13" xfId="0" applyNumberFormat="1" applyFont="1" applyFill="1" applyBorder="1" applyAlignment="1">
      <alignment horizontal="center" vertical="center" wrapText="1"/>
    </xf>
    <xf numFmtId="164" fontId="52" fillId="0" borderId="13" xfId="0" applyNumberFormat="1" applyFont="1" applyFill="1" applyBorder="1" applyAlignment="1">
      <alignment horizontal="center" vertical="center" wrapText="1"/>
    </xf>
    <xf numFmtId="164" fontId="52" fillId="0" borderId="11" xfId="0" applyNumberFormat="1" applyFont="1" applyFill="1" applyBorder="1" applyAlignment="1">
      <alignment horizontal="center" vertical="center" wrapText="1"/>
    </xf>
    <xf numFmtId="164" fontId="25" fillId="0" borderId="12" xfId="0" applyNumberFormat="1" applyFont="1" applyFill="1" applyBorder="1" applyAlignment="1">
      <alignment horizontal="center" vertical="center" wrapText="1"/>
    </xf>
    <xf numFmtId="164" fontId="25" fillId="0" borderId="12" xfId="0" applyNumberFormat="1" applyFont="1" applyFill="1" applyBorder="1" applyAlignment="1">
      <alignment horizontal="center" vertical="center"/>
    </xf>
    <xf numFmtId="164" fontId="25" fillId="0" borderId="14" xfId="0" applyFont="1" applyBorder="1" applyAlignment="1">
      <alignment horizontal="left" vertical="center"/>
    </xf>
    <xf numFmtId="164" fontId="22" fillId="0" borderId="13" xfId="0" applyFont="1" applyBorder="1" applyAlignment="1">
      <alignment horizontal="center" vertical="center"/>
    </xf>
    <xf numFmtId="164" fontId="51" fillId="0" borderId="15" xfId="0" applyNumberFormat="1" applyFont="1" applyFill="1" applyBorder="1" applyAlignment="1">
      <alignment horizontal="center" vertical="center"/>
    </xf>
    <xf numFmtId="164" fontId="25" fillId="0" borderId="15" xfId="0" applyNumberFormat="1" applyFont="1" applyFill="1" applyBorder="1" applyAlignment="1">
      <alignment horizontal="center" vertical="center" wrapText="1"/>
    </xf>
    <xf numFmtId="164" fontId="25" fillId="0" borderId="16" xfId="0" applyNumberFormat="1" applyFont="1" applyFill="1" applyBorder="1" applyAlignment="1">
      <alignment horizontal="center" vertical="center"/>
    </xf>
    <xf numFmtId="164" fontId="25" fillId="0" borderId="17" xfId="0" applyNumberFormat="1" applyFont="1" applyFill="1" applyBorder="1" applyAlignment="1">
      <alignment horizontal="center" vertical="center" wrapText="1"/>
    </xf>
    <xf numFmtId="164" fontId="52" fillId="0" borderId="16" xfId="0" applyNumberFormat="1" applyFont="1" applyFill="1" applyBorder="1" applyAlignment="1">
      <alignment horizontal="center" vertical="center" wrapText="1"/>
    </xf>
    <xf numFmtId="164" fontId="25" fillId="0" borderId="16" xfId="0" applyNumberFormat="1" applyFont="1" applyFill="1" applyBorder="1" applyAlignment="1">
      <alignment horizontal="center" vertical="center" wrapText="1"/>
    </xf>
    <xf numFmtId="164" fontId="52" fillId="0" borderId="15" xfId="0" applyNumberFormat="1" applyFont="1" applyFill="1" applyBorder="1" applyAlignment="1">
      <alignment horizontal="center" vertical="center" wrapText="1"/>
    </xf>
    <xf numFmtId="164" fontId="25" fillId="0" borderId="17" xfId="0" applyFont="1" applyBorder="1" applyAlignment="1">
      <alignment horizontal="left" vertical="center"/>
    </xf>
    <xf numFmtId="164" fontId="25" fillId="0" borderId="16" xfId="0" applyFont="1" applyFill="1" applyBorder="1" applyAlignment="1" applyProtection="1">
      <alignment horizontal="center" vertical="center"/>
      <protection/>
    </xf>
    <xf numFmtId="164" fontId="49" fillId="0" borderId="18" xfId="0" applyNumberFormat="1" applyFont="1" applyFill="1" applyBorder="1" applyAlignment="1">
      <alignment horizontal="center" vertical="center" wrapText="1"/>
    </xf>
    <xf numFmtId="164" fontId="22" fillId="0" borderId="17" xfId="0" applyFont="1" applyFill="1" applyBorder="1" applyAlignment="1">
      <alignment horizontal="center" vertical="center"/>
    </xf>
    <xf numFmtId="164" fontId="22" fillId="0" borderId="15" xfId="0" applyNumberFormat="1" applyFont="1" applyFill="1" applyBorder="1" applyAlignment="1">
      <alignment horizontal="center"/>
    </xf>
    <xf numFmtId="164" fontId="22" fillId="0" borderId="12" xfId="0" applyFont="1" applyFill="1" applyBorder="1" applyAlignment="1">
      <alignment horizontal="center"/>
    </xf>
    <xf numFmtId="164" fontId="49" fillId="11" borderId="12" xfId="0" applyFont="1" applyFill="1" applyBorder="1" applyAlignment="1">
      <alignment horizontal="center" vertical="center"/>
    </xf>
    <xf numFmtId="164" fontId="49" fillId="11" borderId="19" xfId="0" applyFont="1" applyFill="1" applyBorder="1" applyAlignment="1">
      <alignment horizontal="center" vertical="center"/>
    </xf>
    <xf numFmtId="164" fontId="50" fillId="16" borderId="19" xfId="0" applyNumberFormat="1" applyFont="1" applyFill="1" applyBorder="1" applyAlignment="1">
      <alignment horizontal="center" vertical="center"/>
    </xf>
    <xf numFmtId="164" fontId="53" fillId="25" borderId="20" xfId="0" applyFont="1" applyFill="1" applyBorder="1" applyAlignment="1">
      <alignment horizontal="center" vertical="center"/>
    </xf>
    <xf numFmtId="164" fontId="22" fillId="0" borderId="16" xfId="0" applyFont="1" applyFill="1" applyBorder="1" applyAlignment="1" applyProtection="1">
      <alignment horizontal="center" vertical="center"/>
      <protection/>
    </xf>
    <xf numFmtId="164" fontId="22" fillId="0" borderId="19" xfId="0" applyNumberFormat="1" applyFont="1" applyFill="1" applyBorder="1" applyAlignment="1">
      <alignment horizontal="center"/>
    </xf>
    <xf numFmtId="164" fontId="25" fillId="25" borderId="21" xfId="0" applyNumberFormat="1" applyFont="1" applyFill="1" applyBorder="1" applyAlignment="1">
      <alignment horizontal="center" vertical="center"/>
    </xf>
    <xf numFmtId="164" fontId="25" fillId="0" borderId="22" xfId="0" applyFont="1" applyBorder="1" applyAlignment="1">
      <alignment horizontal="left" vertical="center"/>
    </xf>
    <xf numFmtId="164" fontId="22" fillId="0" borderId="12" xfId="0" applyFont="1" applyFill="1" applyBorder="1" applyAlignment="1" applyProtection="1">
      <alignment horizontal="center" vertical="center"/>
      <protection/>
    </xf>
    <xf numFmtId="164" fontId="49" fillId="0" borderId="12" xfId="0" applyFont="1" applyFill="1" applyBorder="1" applyAlignment="1">
      <alignment horizontal="center" vertical="center"/>
    </xf>
    <xf numFmtId="164" fontId="49" fillId="0" borderId="19" xfId="0" applyFont="1" applyFill="1" applyBorder="1" applyAlignment="1">
      <alignment horizontal="center" vertical="center"/>
    </xf>
    <xf numFmtId="164" fontId="54" fillId="0" borderId="22" xfId="0" applyFont="1" applyBorder="1" applyAlignment="1">
      <alignment horizontal="left" vertical="center"/>
    </xf>
    <xf numFmtId="164" fontId="49" fillId="16" borderId="12" xfId="0" applyFont="1" applyFill="1" applyBorder="1" applyAlignment="1">
      <alignment horizontal="center" vertical="center"/>
    </xf>
    <xf numFmtId="164" fontId="0" fillId="0" borderId="23" xfId="0" applyBorder="1" applyAlignment="1">
      <alignment vertical="center"/>
    </xf>
    <xf numFmtId="164" fontId="0" fillId="0" borderId="23" xfId="0" applyBorder="1" applyAlignment="1">
      <alignment horizontal="center" vertical="center"/>
    </xf>
    <xf numFmtId="164" fontId="0" fillId="0" borderId="0" xfId="0" applyBorder="1" applyAlignment="1">
      <alignment vertical="center"/>
    </xf>
    <xf numFmtId="164" fontId="0" fillId="0" borderId="0" xfId="0" applyBorder="1" applyAlignment="1">
      <alignment horizontal="center" vertical="center"/>
    </xf>
    <xf numFmtId="164" fontId="55" fillId="0" borderId="0" xfId="72" applyFont="1">
      <alignment/>
      <protection/>
    </xf>
    <xf numFmtId="164" fontId="55" fillId="0" borderId="0" xfId="72" applyFont="1" applyBorder="1" applyAlignment="1">
      <alignment horizontal="center"/>
      <protection/>
    </xf>
    <xf numFmtId="164" fontId="55" fillId="0" borderId="0" xfId="72" applyFont="1" applyAlignment="1">
      <alignment horizontal="left"/>
      <protection/>
    </xf>
    <xf numFmtId="164" fontId="55" fillId="0" borderId="0" xfId="72" applyFont="1" applyAlignment="1">
      <alignment horizontal="right"/>
      <protection/>
    </xf>
    <xf numFmtId="164" fontId="55" fillId="0" borderId="0" xfId="72" applyFont="1" applyAlignment="1">
      <alignment horizontal="center"/>
      <protection/>
    </xf>
    <xf numFmtId="164" fontId="22" fillId="0" borderId="0" xfId="72" applyFont="1" applyAlignment="1">
      <alignment horizontal="left"/>
      <protection/>
    </xf>
    <xf numFmtId="164" fontId="22" fillId="0" borderId="0" xfId="72" applyFont="1" applyAlignment="1">
      <alignment horizontal="center"/>
      <protection/>
    </xf>
    <xf numFmtId="164" fontId="22" fillId="0" borderId="0" xfId="72" applyFont="1" applyBorder="1" applyAlignment="1">
      <alignment horizontal="center"/>
      <protection/>
    </xf>
    <xf numFmtId="164" fontId="22" fillId="0" borderId="0" xfId="72" applyFont="1">
      <alignment/>
      <protection/>
    </xf>
    <xf numFmtId="164" fontId="22" fillId="0" borderId="0" xfId="72" applyFont="1" applyAlignment="1">
      <alignment horizontal="right"/>
      <protection/>
    </xf>
    <xf numFmtId="164" fontId="22" fillId="0" borderId="12" xfId="72" applyFont="1" applyBorder="1" applyAlignment="1">
      <alignment horizontal="center" vertical="top" wrapText="1"/>
      <protection/>
    </xf>
    <xf numFmtId="164" fontId="22" fillId="0" borderId="0" xfId="72" applyFont="1" applyBorder="1" applyAlignment="1">
      <alignment horizontal="center" vertical="top" wrapText="1"/>
      <protection/>
    </xf>
    <xf numFmtId="164" fontId="49" fillId="0" borderId="12" xfId="72" applyFont="1" applyBorder="1" applyAlignment="1">
      <alignment horizontal="center" vertical="center" wrapText="1"/>
      <protection/>
    </xf>
    <xf numFmtId="164" fontId="49" fillId="0" borderId="0" xfId="72" applyFont="1" applyBorder="1" applyAlignment="1">
      <alignment horizontal="center" vertical="top" wrapText="1"/>
      <protection/>
    </xf>
    <xf numFmtId="164" fontId="49" fillId="0" borderId="13" xfId="72" applyFont="1" applyBorder="1" applyAlignment="1">
      <alignment horizontal="center" vertical="center" wrapText="1"/>
      <protection/>
    </xf>
    <xf numFmtId="164" fontId="56" fillId="0" borderId="0" xfId="72" applyFont="1" applyAlignment="1">
      <alignment horizontal="center"/>
      <protection/>
    </xf>
    <xf numFmtId="164" fontId="22" fillId="0" borderId="0" xfId="69" applyNumberFormat="1" applyFont="1">
      <alignment/>
      <protection/>
    </xf>
    <xf numFmtId="164" fontId="25" fillId="0" borderId="12" xfId="0" applyFont="1" applyBorder="1" applyAlignment="1">
      <alignment horizontal="center" vertical="center"/>
    </xf>
    <xf numFmtId="164" fontId="53" fillId="0" borderId="23" xfId="72" applyFont="1" applyBorder="1">
      <alignment/>
      <protection/>
    </xf>
    <xf numFmtId="164" fontId="55" fillId="0" borderId="14" xfId="72" applyFont="1" applyBorder="1">
      <alignment/>
      <protection/>
    </xf>
    <xf numFmtId="164" fontId="55" fillId="0" borderId="0" xfId="72" applyFont="1" applyBorder="1">
      <alignment/>
      <protection/>
    </xf>
    <xf numFmtId="164" fontId="53" fillId="0" borderId="0" xfId="72" applyFont="1" applyBorder="1" applyAlignment="1">
      <alignment horizontal="center"/>
      <protection/>
    </xf>
    <xf numFmtId="164" fontId="57" fillId="0" borderId="25" xfId="0" applyFont="1" applyBorder="1" applyAlignment="1">
      <alignment horizontal="center"/>
    </xf>
    <xf numFmtId="164" fontId="53" fillId="0" borderId="10" xfId="72" applyFont="1" applyBorder="1" applyAlignment="1">
      <alignment horizontal="center"/>
      <protection/>
    </xf>
    <xf numFmtId="166" fontId="55" fillId="0" borderId="25" xfId="72" applyNumberFormat="1" applyFont="1" applyBorder="1" applyAlignment="1">
      <alignment horizontal="center"/>
      <protection/>
    </xf>
    <xf numFmtId="164" fontId="55" fillId="0" borderId="0" xfId="0" applyFont="1" applyAlignment="1">
      <alignment horizontal="center"/>
    </xf>
    <xf numFmtId="164" fontId="55" fillId="0" borderId="0" xfId="0" applyFont="1" applyAlignment="1">
      <alignment vertical="center"/>
    </xf>
    <xf numFmtId="164" fontId="22" fillId="0" borderId="0" xfId="69" applyNumberFormat="1" applyFont="1" applyBorder="1" applyAlignment="1">
      <alignment horizontal="center"/>
      <protection/>
    </xf>
    <xf numFmtId="164" fontId="53" fillId="0" borderId="12" xfId="72" applyFont="1" applyBorder="1" applyAlignment="1">
      <alignment horizontal="center"/>
      <protection/>
    </xf>
    <xf numFmtId="164" fontId="25" fillId="0" borderId="15" xfId="0" applyFont="1" applyBorder="1" applyAlignment="1">
      <alignment vertical="center"/>
    </xf>
    <xf numFmtId="164" fontId="55" fillId="0" borderId="17" xfId="72" applyFont="1" applyBorder="1">
      <alignment/>
      <protection/>
    </xf>
    <xf numFmtId="164" fontId="55" fillId="0" borderId="25" xfId="0" applyFont="1" applyBorder="1" applyAlignment="1">
      <alignment horizontal="center"/>
    </xf>
    <xf numFmtId="164" fontId="55" fillId="0" borderId="15" xfId="0" applyFont="1" applyBorder="1" applyAlignment="1">
      <alignment horizontal="center"/>
    </xf>
    <xf numFmtId="164" fontId="53" fillId="0" borderId="10" xfId="0" applyFont="1" applyBorder="1" applyAlignment="1">
      <alignment horizontal="center" vertical="center"/>
    </xf>
    <xf numFmtId="164" fontId="55" fillId="0" borderId="26" xfId="72" applyFont="1" applyBorder="1">
      <alignment/>
      <protection/>
    </xf>
    <xf numFmtId="164" fontId="55" fillId="0" borderId="14" xfId="0" applyFont="1" applyBorder="1" applyAlignment="1">
      <alignment vertical="center"/>
    </xf>
    <xf numFmtId="164" fontId="55" fillId="0" borderId="27" xfId="0" applyFont="1" applyBorder="1" applyAlignment="1">
      <alignment horizontal="center"/>
    </xf>
    <xf numFmtId="164" fontId="55" fillId="0" borderId="25" xfId="0" applyFont="1" applyBorder="1" applyAlignment="1">
      <alignment vertical="center"/>
    </xf>
    <xf numFmtId="164" fontId="55" fillId="0" borderId="27" xfId="0" applyFont="1" applyBorder="1" applyAlignment="1">
      <alignment vertical="center"/>
    </xf>
    <xf numFmtId="164" fontId="55" fillId="0" borderId="17" xfId="0" applyFont="1" applyBorder="1" applyAlignment="1">
      <alignment horizontal="center"/>
    </xf>
    <xf numFmtId="164" fontId="53" fillId="0" borderId="0" xfId="0" applyFont="1" applyAlignment="1">
      <alignment horizontal="center"/>
    </xf>
    <xf numFmtId="164" fontId="53" fillId="0" borderId="0" xfId="72" applyFont="1">
      <alignment/>
      <protection/>
    </xf>
    <xf numFmtId="164" fontId="57" fillId="0" borderId="0" xfId="0" applyFont="1" applyBorder="1" applyAlignment="1">
      <alignment horizontal="center"/>
    </xf>
    <xf numFmtId="164" fontId="57" fillId="0" borderId="0" xfId="0" applyFont="1" applyAlignment="1">
      <alignment horizontal="center"/>
    </xf>
    <xf numFmtId="164" fontId="22" fillId="0" borderId="0" xfId="69" applyNumberFormat="1" applyFont="1" applyBorder="1">
      <alignment/>
      <protection/>
    </xf>
    <xf numFmtId="164" fontId="55" fillId="0" borderId="23" xfId="72" applyFont="1" applyBorder="1">
      <alignment/>
      <protection/>
    </xf>
    <xf numFmtId="164" fontId="55" fillId="0" borderId="50" xfId="0" applyFont="1" applyBorder="1" applyAlignment="1">
      <alignment horizontal="center"/>
    </xf>
    <xf numFmtId="164" fontId="55" fillId="0" borderId="51" xfId="72" applyFont="1" applyBorder="1">
      <alignment/>
      <protection/>
    </xf>
    <xf numFmtId="164" fontId="55" fillId="0" borderId="11" xfId="0" applyFont="1" applyBorder="1" applyAlignment="1">
      <alignment horizontal="center"/>
    </xf>
    <xf numFmtId="166" fontId="53" fillId="0" borderId="0" xfId="72" applyNumberFormat="1" applyFont="1" applyAlignment="1">
      <alignment horizontal="center"/>
      <protection/>
    </xf>
    <xf numFmtId="164" fontId="55" fillId="0" borderId="25" xfId="72" applyFont="1" applyBorder="1">
      <alignment/>
      <protection/>
    </xf>
    <xf numFmtId="164" fontId="55" fillId="0" borderId="27" xfId="72" applyFont="1" applyBorder="1">
      <alignment/>
      <protection/>
    </xf>
    <xf numFmtId="164" fontId="55" fillId="0" borderId="25" xfId="72" applyFont="1" applyBorder="1" applyAlignment="1">
      <alignment horizontal="center" vertical="center"/>
      <protection/>
    </xf>
    <xf numFmtId="164" fontId="55" fillId="0" borderId="0" xfId="0" applyFont="1" applyAlignment="1">
      <alignment horizontal="center" vertical="center"/>
    </xf>
    <xf numFmtId="164" fontId="55" fillId="0" borderId="15" xfId="0" applyFont="1" applyBorder="1" applyAlignment="1">
      <alignment vertical="center"/>
    </xf>
    <xf numFmtId="164" fontId="53" fillId="0" borderId="0" xfId="0" applyFont="1" applyAlignment="1">
      <alignment horizontal="center" vertical="center"/>
    </xf>
    <xf numFmtId="164" fontId="56" fillId="0" borderId="0" xfId="0" applyFont="1" applyAlignment="1">
      <alignment vertical="center"/>
    </xf>
    <xf numFmtId="164" fontId="22" fillId="0" borderId="0" xfId="69" applyNumberFormat="1" applyFont="1" applyBorder="1" applyAlignment="1">
      <alignment horizontal="left"/>
      <protection/>
    </xf>
    <xf numFmtId="164" fontId="55" fillId="0" borderId="10" xfId="0" applyFont="1" applyBorder="1" applyAlignment="1">
      <alignment vertical="center"/>
    </xf>
    <xf numFmtId="164" fontId="53" fillId="0" borderId="15" xfId="72" applyFont="1" applyBorder="1">
      <alignment/>
      <protection/>
    </xf>
    <xf numFmtId="164" fontId="56" fillId="0" borderId="16" xfId="0" applyFont="1" applyBorder="1" applyAlignment="1">
      <alignment vertical="center"/>
    </xf>
    <xf numFmtId="164" fontId="53" fillId="0" borderId="12" xfId="0" applyFont="1" applyBorder="1" applyAlignment="1">
      <alignment vertical="center"/>
    </xf>
    <xf numFmtId="166" fontId="55" fillId="0" borderId="25" xfId="0" applyNumberFormat="1" applyFont="1" applyBorder="1" applyAlignment="1">
      <alignment horizontal="center"/>
    </xf>
    <xf numFmtId="164" fontId="55" fillId="0" borderId="23" xfId="0" applyFont="1" applyBorder="1" applyAlignment="1">
      <alignment horizontal="center"/>
    </xf>
    <xf numFmtId="164" fontId="57" fillId="0" borderId="15" xfId="0" applyFont="1" applyBorder="1" applyAlignment="1">
      <alignment horizontal="center"/>
    </xf>
    <xf numFmtId="164" fontId="55" fillId="0" borderId="17" xfId="0" applyFont="1" applyBorder="1" applyAlignment="1">
      <alignment vertical="center"/>
    </xf>
    <xf numFmtId="164" fontId="55" fillId="0" borderId="0" xfId="0" applyFont="1" applyBorder="1" applyAlignment="1">
      <alignment horizontal="center"/>
    </xf>
    <xf numFmtId="164" fontId="56" fillId="0" borderId="0" xfId="67" applyFont="1">
      <alignment vertical="center"/>
      <protection/>
    </xf>
    <xf numFmtId="164" fontId="58" fillId="0" borderId="0" xfId="0" applyFont="1" applyAlignment="1">
      <alignment horizontal="center" vertical="center"/>
    </xf>
    <xf numFmtId="164" fontId="55" fillId="0" borderId="16" xfId="0" applyFont="1" applyBorder="1" applyAlignment="1">
      <alignment vertical="center"/>
    </xf>
    <xf numFmtId="164" fontId="53" fillId="0" borderId="12" xfId="72" applyFont="1" applyBorder="1">
      <alignment/>
      <protection/>
    </xf>
    <xf numFmtId="164" fontId="53" fillId="0" borderId="0" xfId="72" applyFont="1" applyAlignment="1">
      <alignment horizontal="center"/>
      <protection/>
    </xf>
    <xf numFmtId="164" fontId="22" fillId="0" borderId="0" xfId="69" applyFont="1">
      <alignment/>
      <protection/>
    </xf>
    <xf numFmtId="164" fontId="55" fillId="0" borderId="12" xfId="72" applyFont="1" applyBorder="1" applyAlignment="1">
      <alignment horizontal="center"/>
      <protection/>
    </xf>
    <xf numFmtId="164" fontId="25" fillId="0" borderId="0" xfId="69" applyFont="1" applyAlignment="1">
      <alignment horizontal="center"/>
      <protection/>
    </xf>
    <xf numFmtId="164" fontId="55" fillId="0" borderId="0" xfId="67" applyFont="1">
      <alignment vertical="center"/>
      <protection/>
    </xf>
    <xf numFmtId="164" fontId="22" fillId="0" borderId="0" xfId="69" applyNumberFormat="1" applyFont="1" applyAlignment="1">
      <alignment horizontal="center"/>
      <protection/>
    </xf>
    <xf numFmtId="164" fontId="22" fillId="0" borderId="0" xfId="69" applyNumberFormat="1" applyFont="1" applyAlignment="1">
      <alignment horizontal="left"/>
      <protection/>
    </xf>
    <xf numFmtId="164" fontId="25" fillId="0" borderId="0" xfId="69" applyFont="1">
      <alignment/>
      <protection/>
    </xf>
    <xf numFmtId="164" fontId="60" fillId="0" borderId="0" xfId="69" applyNumberFormat="1" applyFont="1">
      <alignment/>
      <protection/>
    </xf>
    <xf numFmtId="164" fontId="22" fillId="0" borderId="0" xfId="69" applyNumberFormat="1" applyFont="1" applyFill="1">
      <alignment/>
      <protection/>
    </xf>
    <xf numFmtId="164" fontId="61" fillId="0" borderId="0" xfId="69" applyNumberFormat="1" applyFont="1" applyFill="1" applyAlignment="1">
      <alignment horizontal="center"/>
      <protection/>
    </xf>
    <xf numFmtId="164" fontId="22" fillId="0" borderId="19" xfId="69" applyNumberFormat="1" applyFont="1" applyBorder="1" applyAlignment="1">
      <alignment horizontal="center"/>
      <protection/>
    </xf>
    <xf numFmtId="164" fontId="22" fillId="0" borderId="15" xfId="69" applyNumberFormat="1" applyFont="1" applyBorder="1" applyAlignment="1">
      <alignment horizontal="center"/>
      <protection/>
    </xf>
    <xf numFmtId="164" fontId="22" fillId="0" borderId="12" xfId="69" applyNumberFormat="1" applyFont="1" applyBorder="1" applyAlignment="1">
      <alignment horizontal="center"/>
      <protection/>
    </xf>
    <xf numFmtId="164" fontId="22" fillId="6" borderId="12" xfId="69" applyNumberFormat="1" applyFont="1" applyFill="1" applyBorder="1" applyAlignment="1">
      <alignment horizontal="center"/>
      <protection/>
    </xf>
    <xf numFmtId="164" fontId="22" fillId="0" borderId="12" xfId="69" applyNumberFormat="1" applyFont="1" applyBorder="1">
      <alignment/>
      <protection/>
    </xf>
    <xf numFmtId="164" fontId="22" fillId="0" borderId="0" xfId="69" applyNumberFormat="1" applyFont="1" applyAlignment="1">
      <alignment horizontal="right"/>
      <protection/>
    </xf>
    <xf numFmtId="164" fontId="22" fillId="0" borderId="12" xfId="71" applyNumberFormat="1" applyFont="1" applyBorder="1" applyAlignment="1">
      <alignment horizontal="center"/>
      <protection/>
    </xf>
    <xf numFmtId="164" fontId="22" fillId="6" borderId="12" xfId="71" applyNumberFormat="1" applyFont="1" applyFill="1" applyBorder="1" applyAlignment="1">
      <alignment horizontal="center"/>
      <protection/>
    </xf>
    <xf numFmtId="164" fontId="22" fillId="0" borderId="22" xfId="71" applyNumberFormat="1" applyFont="1" applyBorder="1" applyAlignment="1">
      <alignment horizontal="center"/>
      <protection/>
    </xf>
    <xf numFmtId="164" fontId="22" fillId="0" borderId="27" xfId="69" applyNumberFormat="1" applyFont="1" applyBorder="1" applyAlignment="1">
      <alignment horizontal="center"/>
      <protection/>
    </xf>
    <xf numFmtId="164" fontId="22" fillId="0" borderId="28" xfId="69" applyNumberFormat="1" applyFont="1" applyBorder="1" applyAlignment="1">
      <alignment horizontal="center"/>
      <protection/>
    </xf>
    <xf numFmtId="164" fontId="22" fillId="0" borderId="12" xfId="69" applyNumberFormat="1" applyFont="1" applyBorder="1" applyAlignment="1">
      <alignment horizontal="left"/>
      <protection/>
    </xf>
    <xf numFmtId="164" fontId="22" fillId="27" borderId="13" xfId="71" applyNumberFormat="1" applyFont="1" applyFill="1" applyBorder="1" applyAlignment="1">
      <alignment horizontal="center"/>
      <protection/>
    </xf>
    <xf numFmtId="164" fontId="22" fillId="27" borderId="52" xfId="71" applyNumberFormat="1" applyFont="1" applyFill="1" applyBorder="1" applyAlignment="1">
      <alignment horizontal="center"/>
      <protection/>
    </xf>
    <xf numFmtId="164" fontId="22" fillId="27" borderId="0" xfId="71" applyNumberFormat="1" applyFont="1" applyFill="1" applyBorder="1" applyAlignment="1">
      <alignment horizontal="center"/>
      <protection/>
    </xf>
    <xf numFmtId="164" fontId="22" fillId="27" borderId="29" xfId="69" applyNumberFormat="1" applyFont="1" applyFill="1" applyBorder="1" applyAlignment="1">
      <alignment horizontal="center"/>
      <protection/>
    </xf>
    <xf numFmtId="164" fontId="22" fillId="27" borderId="13" xfId="69" applyNumberFormat="1" applyFont="1" applyFill="1" applyBorder="1" applyAlignment="1">
      <alignment horizontal="center"/>
      <protection/>
    </xf>
    <xf numFmtId="164" fontId="22" fillId="0" borderId="12" xfId="71" applyNumberFormat="1" applyFont="1" applyFill="1" applyBorder="1" applyAlignment="1">
      <alignment horizontal="center"/>
      <protection/>
    </xf>
    <xf numFmtId="164" fontId="22" fillId="4" borderId="12" xfId="71" applyNumberFormat="1" applyFont="1" applyFill="1" applyBorder="1" applyAlignment="1">
      <alignment horizontal="center"/>
      <protection/>
    </xf>
    <xf numFmtId="164" fontId="22" fillId="0" borderId="12" xfId="69" applyNumberFormat="1" applyFont="1" applyFill="1" applyBorder="1" applyAlignment="1">
      <alignment horizontal="center"/>
      <protection/>
    </xf>
    <xf numFmtId="164" fontId="22" fillId="0" borderId="12" xfId="69" applyNumberFormat="1" applyFont="1" applyFill="1" applyBorder="1">
      <alignment/>
      <protection/>
    </xf>
    <xf numFmtId="164" fontId="22" fillId="0" borderId="12" xfId="69" applyNumberFormat="1" applyFont="1" applyFill="1" applyBorder="1" applyAlignment="1">
      <alignment horizontal="left"/>
      <protection/>
    </xf>
    <xf numFmtId="164" fontId="22" fillId="27" borderId="12" xfId="71" applyNumberFormat="1" applyFont="1" applyFill="1" applyBorder="1" applyAlignment="1">
      <alignment horizontal="center"/>
      <protection/>
    </xf>
    <xf numFmtId="164" fontId="22" fillId="27" borderId="12" xfId="69" applyNumberFormat="1" applyFont="1" applyFill="1" applyBorder="1" applyAlignment="1">
      <alignment horizontal="center"/>
      <protection/>
    </xf>
    <xf numFmtId="164" fontId="50" fillId="0" borderId="12" xfId="69" applyNumberFormat="1" applyFont="1" applyBorder="1" applyAlignment="1">
      <alignment horizontal="left"/>
      <protection/>
    </xf>
    <xf numFmtId="164" fontId="22" fillId="0" borderId="0" xfId="69" applyNumberFormat="1" applyFont="1" applyFill="1" applyBorder="1" applyAlignment="1">
      <alignment horizontal="left"/>
      <protection/>
    </xf>
    <xf numFmtId="164" fontId="22" fillId="6" borderId="13" xfId="71" applyNumberFormat="1" applyFont="1" applyFill="1" applyBorder="1" applyAlignment="1">
      <alignment horizontal="center"/>
      <protection/>
    </xf>
    <xf numFmtId="164" fontId="22" fillId="0" borderId="16" xfId="71" applyNumberFormat="1" applyFont="1" applyFill="1" applyBorder="1" applyAlignment="1">
      <alignment horizontal="center"/>
      <protection/>
    </xf>
    <xf numFmtId="164" fontId="22" fillId="4" borderId="19" xfId="71" applyNumberFormat="1" applyFont="1" applyFill="1" applyBorder="1" applyAlignment="1">
      <alignment horizontal="center"/>
      <protection/>
    </xf>
    <xf numFmtId="164" fontId="22" fillId="0" borderId="17" xfId="69" applyNumberFormat="1" applyFont="1" applyBorder="1" applyAlignment="1">
      <alignment horizontal="center"/>
      <protection/>
    </xf>
    <xf numFmtId="164" fontId="22" fillId="0" borderId="16" xfId="69" applyNumberFormat="1" applyFont="1" applyBorder="1" applyAlignment="1">
      <alignment horizontal="center"/>
      <protection/>
    </xf>
    <xf numFmtId="164" fontId="22" fillId="0" borderId="22" xfId="69" applyNumberFormat="1" applyFont="1" applyBorder="1" applyAlignment="1">
      <alignment horizontal="center"/>
      <protection/>
    </xf>
    <xf numFmtId="164" fontId="22" fillId="4" borderId="11" xfId="71" applyNumberFormat="1" applyFont="1" applyFill="1" applyBorder="1" applyAlignment="1">
      <alignment horizontal="center"/>
      <protection/>
    </xf>
    <xf numFmtId="164" fontId="22" fillId="0" borderId="19" xfId="71" applyNumberFormat="1" applyFont="1" applyFill="1" applyBorder="1" applyAlignment="1">
      <alignment horizontal="center"/>
      <protection/>
    </xf>
    <xf numFmtId="164" fontId="22" fillId="4" borderId="28" xfId="71" applyNumberFormat="1" applyFont="1" applyFill="1" applyBorder="1" applyAlignment="1">
      <alignment horizontal="right"/>
      <protection/>
    </xf>
    <xf numFmtId="164" fontId="22" fillId="6" borderId="27" xfId="71" applyNumberFormat="1" applyFont="1" applyFill="1" applyBorder="1" applyAlignment="1">
      <alignment horizontal="left"/>
      <protection/>
    </xf>
    <xf numFmtId="164" fontId="22" fillId="0" borderId="28" xfId="69" applyNumberFormat="1" applyFont="1" applyFill="1" applyBorder="1" applyAlignment="1">
      <alignment horizontal="center"/>
      <protection/>
    </xf>
    <xf numFmtId="164" fontId="22" fillId="0" borderId="29" xfId="69" applyNumberFormat="1" applyFont="1" applyFill="1" applyBorder="1" applyAlignment="1">
      <alignment horizontal="center"/>
      <protection/>
    </xf>
    <xf numFmtId="164" fontId="22" fillId="0" borderId="27" xfId="71" applyNumberFormat="1" applyFont="1" applyFill="1" applyBorder="1" applyAlignment="1">
      <alignment horizontal="center"/>
      <protection/>
    </xf>
    <xf numFmtId="164" fontId="22" fillId="0" borderId="0" xfId="71" applyNumberFormat="1" applyFont="1" applyFill="1" applyBorder="1" applyAlignment="1">
      <alignment horizontal="center"/>
      <protection/>
    </xf>
    <xf numFmtId="164" fontId="22" fillId="0" borderId="25" xfId="71" applyNumberFormat="1" applyFont="1" applyFill="1" applyBorder="1" applyAlignment="1">
      <alignment horizontal="center"/>
      <protection/>
    </xf>
    <xf numFmtId="164" fontId="22" fillId="0" borderId="13" xfId="71" applyNumberFormat="1" applyFont="1" applyFill="1" applyBorder="1" applyAlignment="1">
      <alignment horizontal="center"/>
      <protection/>
    </xf>
    <xf numFmtId="164" fontId="22" fillId="4" borderId="16" xfId="71" applyNumberFormat="1" applyFont="1" applyFill="1" applyBorder="1" applyAlignment="1">
      <alignment horizontal="right"/>
      <protection/>
    </xf>
    <xf numFmtId="164" fontId="22" fillId="6" borderId="15" xfId="71" applyNumberFormat="1" applyFont="1" applyFill="1" applyBorder="1" applyAlignment="1">
      <alignment horizontal="left"/>
      <protection/>
    </xf>
    <xf numFmtId="164" fontId="22" fillId="0" borderId="15" xfId="71" applyNumberFormat="1" applyFont="1" applyFill="1" applyBorder="1" applyAlignment="1">
      <alignment horizontal="center"/>
      <protection/>
    </xf>
    <xf numFmtId="164" fontId="22" fillId="0" borderId="10" xfId="71" applyNumberFormat="1" applyFont="1" applyFill="1" applyBorder="1" applyAlignment="1">
      <alignment horizontal="center"/>
      <protection/>
    </xf>
    <xf numFmtId="164" fontId="22" fillId="0" borderId="17" xfId="71" applyNumberFormat="1" applyFont="1" applyFill="1" applyBorder="1" applyAlignment="1">
      <alignment horizontal="center"/>
      <protection/>
    </xf>
    <xf numFmtId="164" fontId="22" fillId="6" borderId="16" xfId="71" applyNumberFormat="1" applyFont="1" applyFill="1" applyBorder="1" applyAlignment="1">
      <alignment horizontal="left"/>
      <protection/>
    </xf>
    <xf numFmtId="164" fontId="22" fillId="4" borderId="27" xfId="71" applyNumberFormat="1" applyFont="1" applyFill="1" applyBorder="1" applyAlignment="1">
      <alignment horizontal="right"/>
      <protection/>
    </xf>
    <xf numFmtId="164" fontId="22" fillId="0" borderId="11" xfId="71" applyNumberFormat="1" applyFont="1" applyFill="1" applyBorder="1" applyAlignment="1">
      <alignment horizontal="center"/>
      <protection/>
    </xf>
    <xf numFmtId="164" fontId="22" fillId="0" borderId="23" xfId="71" applyNumberFormat="1" applyFont="1" applyFill="1" applyBorder="1" applyAlignment="1">
      <alignment horizontal="center"/>
      <protection/>
    </xf>
    <xf numFmtId="164" fontId="22" fillId="0" borderId="14" xfId="71" applyNumberFormat="1" applyFont="1" applyFill="1" applyBorder="1" applyAlignment="1">
      <alignment horizontal="center"/>
      <protection/>
    </xf>
    <xf numFmtId="164" fontId="22" fillId="4" borderId="15" xfId="71" applyNumberFormat="1" applyFont="1" applyFill="1" applyBorder="1" applyAlignment="1">
      <alignment horizontal="right"/>
      <protection/>
    </xf>
    <xf numFmtId="164" fontId="22" fillId="6" borderId="28" xfId="71" applyNumberFormat="1" applyFont="1" applyFill="1" applyBorder="1" applyAlignment="1">
      <alignment horizontal="left"/>
      <protection/>
    </xf>
    <xf numFmtId="164" fontId="22" fillId="0" borderId="31" xfId="69" applyNumberFormat="1" applyFont="1" applyFill="1" applyBorder="1" applyAlignment="1">
      <alignment horizontal="center"/>
      <protection/>
    </xf>
    <xf numFmtId="164" fontId="22" fillId="0" borderId="32" xfId="69" applyNumberFormat="1" applyFont="1" applyFill="1" applyBorder="1" applyAlignment="1">
      <alignment horizontal="center"/>
      <protection/>
    </xf>
    <xf numFmtId="164" fontId="22" fillId="0" borderId="33" xfId="69" applyNumberFormat="1" applyFont="1" applyBorder="1">
      <alignment/>
      <protection/>
    </xf>
    <xf numFmtId="164" fontId="0" fillId="0" borderId="53" xfId="0" applyFont="1" applyBorder="1" applyAlignment="1">
      <alignment vertical="center"/>
    </xf>
    <xf numFmtId="164" fontId="28" fillId="0" borderId="24" xfId="0" applyFont="1" applyBorder="1" applyAlignment="1">
      <alignment horizontal="center" vertical="center"/>
    </xf>
    <xf numFmtId="164" fontId="28" fillId="0" borderId="24" xfId="0" applyFont="1" applyBorder="1" applyAlignment="1">
      <alignment vertical="center"/>
    </xf>
    <xf numFmtId="164" fontId="0" fillId="0" borderId="54" xfId="0" applyFont="1" applyBorder="1" applyAlignment="1">
      <alignment vertical="center"/>
    </xf>
    <xf numFmtId="164" fontId="28" fillId="0" borderId="0" xfId="0" applyFont="1" applyAlignment="1">
      <alignment vertical="center"/>
    </xf>
    <xf numFmtId="169" fontId="28" fillId="0" borderId="0" xfId="0" applyNumberFormat="1" applyFont="1" applyAlignment="1">
      <alignment horizontal="center" vertical="center"/>
    </xf>
    <xf numFmtId="168" fontId="0" fillId="0" borderId="0" xfId="0" applyNumberFormat="1" applyFont="1" applyAlignment="1">
      <alignment vertical="center"/>
    </xf>
    <xf numFmtId="164" fontId="0" fillId="0" borderId="55" xfId="0" applyFont="1" applyBorder="1" applyAlignment="1">
      <alignment vertical="center"/>
    </xf>
    <xf numFmtId="164" fontId="28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vertical="center"/>
    </xf>
    <xf numFmtId="164" fontId="28" fillId="0" borderId="0" xfId="0" applyFont="1" applyBorder="1" applyAlignment="1">
      <alignment vertical="center"/>
    </xf>
    <xf numFmtId="164" fontId="0" fillId="0" borderId="56" xfId="0" applyFont="1" applyBorder="1" applyAlignment="1">
      <alignment vertical="center"/>
    </xf>
    <xf numFmtId="164" fontId="0" fillId="0" borderId="57" xfId="0" applyFont="1" applyBorder="1" applyAlignment="1">
      <alignment vertical="center"/>
    </xf>
    <xf numFmtId="164" fontId="28" fillId="0" borderId="44" xfId="0" applyFont="1" applyBorder="1" applyAlignment="1">
      <alignment horizontal="center" vertical="center"/>
    </xf>
    <xf numFmtId="164" fontId="0" fillId="0" borderId="44" xfId="0" applyFont="1" applyBorder="1" applyAlignment="1">
      <alignment vertical="center"/>
    </xf>
    <xf numFmtId="164" fontId="28" fillId="0" borderId="44" xfId="0" applyFont="1" applyBorder="1" applyAlignment="1">
      <alignment vertical="center"/>
    </xf>
    <xf numFmtId="164" fontId="0" fillId="0" borderId="58" xfId="0" applyFont="1" applyBorder="1" applyAlignment="1">
      <alignment vertical="center"/>
    </xf>
    <xf numFmtId="164" fontId="28" fillId="0" borderId="55" xfId="0" applyFont="1" applyBorder="1" applyAlignment="1">
      <alignment vertical="center"/>
    </xf>
    <xf numFmtId="164" fontId="28" fillId="0" borderId="53" xfId="0" applyFont="1" applyBorder="1" applyAlignment="1">
      <alignment vertical="center"/>
    </xf>
    <xf numFmtId="164" fontId="0" fillId="0" borderId="24" xfId="0" applyFont="1" applyBorder="1" applyAlignment="1">
      <alignment vertical="center"/>
    </xf>
    <xf numFmtId="164" fontId="28" fillId="0" borderId="57" xfId="0" applyFont="1" applyBorder="1" applyAlignment="1">
      <alignment vertical="center"/>
    </xf>
    <xf numFmtId="164" fontId="62" fillId="0" borderId="0" xfId="70" applyFont="1" applyAlignment="1">
      <alignment horizontal="left" vertical="center"/>
      <protection/>
    </xf>
    <xf numFmtId="164" fontId="25" fillId="0" borderId="0" xfId="70" applyFont="1" applyAlignment="1">
      <alignment horizontal="center"/>
      <protection/>
    </xf>
    <xf numFmtId="164" fontId="62" fillId="0" borderId="0" xfId="70" applyFont="1" applyBorder="1" applyAlignment="1">
      <alignment horizontal="center" vertical="center"/>
      <protection/>
    </xf>
    <xf numFmtId="164" fontId="62" fillId="0" borderId="0" xfId="70" applyFont="1" applyAlignment="1">
      <alignment horizontal="center"/>
      <protection/>
    </xf>
    <xf numFmtId="164" fontId="25" fillId="25" borderId="0" xfId="70" applyFont="1" applyFill="1" applyAlignment="1">
      <alignment horizontal="center"/>
      <protection/>
    </xf>
    <xf numFmtId="164" fontId="22" fillId="25" borderId="0" xfId="70" applyFont="1" applyFill="1">
      <alignment/>
      <protection/>
    </xf>
    <xf numFmtId="164" fontId="62" fillId="25" borderId="0" xfId="70" applyFont="1" applyFill="1" applyAlignment="1">
      <alignment horizontal="center"/>
      <protection/>
    </xf>
    <xf numFmtId="164" fontId="0" fillId="25" borderId="0" xfId="0" applyFill="1" applyAlignment="1">
      <alignment vertical="center"/>
    </xf>
    <xf numFmtId="164" fontId="22" fillId="25" borderId="0" xfId="70" applyFont="1" applyFill="1" applyAlignment="1">
      <alignment horizontal="center"/>
      <protection/>
    </xf>
    <xf numFmtId="164" fontId="22" fillId="0" borderId="0" xfId="70" applyFont="1" applyAlignment="1">
      <alignment horizontal="center"/>
      <protection/>
    </xf>
    <xf numFmtId="164" fontId="22" fillId="0" borderId="59" xfId="70" applyFont="1" applyBorder="1" applyAlignment="1">
      <alignment horizontal="center"/>
      <protection/>
    </xf>
    <xf numFmtId="164" fontId="22" fillId="0" borderId="0" xfId="70" applyFont="1">
      <alignment/>
      <protection/>
    </xf>
    <xf numFmtId="164" fontId="63" fillId="0" borderId="60" xfId="70" applyFont="1" applyBorder="1" applyAlignment="1">
      <alignment horizontal="center"/>
      <protection/>
    </xf>
    <xf numFmtId="164" fontId="64" fillId="0" borderId="61" xfId="70" applyFont="1" applyBorder="1" applyAlignment="1">
      <alignment horizontal="center"/>
      <protection/>
    </xf>
    <xf numFmtId="164" fontId="22" fillId="0" borderId="62" xfId="70" applyFont="1" applyBorder="1" applyAlignment="1">
      <alignment horizontal="center"/>
      <protection/>
    </xf>
    <xf numFmtId="164" fontId="64" fillId="0" borderId="0" xfId="70" applyFont="1" applyAlignment="1">
      <alignment horizontal="center"/>
      <protection/>
    </xf>
    <xf numFmtId="164" fontId="22" fillId="0" borderId="63" xfId="70" applyFont="1" applyBorder="1" applyAlignment="1">
      <alignment horizontal="center"/>
      <protection/>
    </xf>
    <xf numFmtId="166" fontId="22" fillId="0" borderId="0" xfId="70" applyNumberFormat="1" applyFont="1" applyAlignment="1">
      <alignment horizontal="center"/>
      <protection/>
    </xf>
    <xf numFmtId="164" fontId="22" fillId="0" borderId="64" xfId="70" applyFont="1" applyBorder="1" applyAlignment="1">
      <alignment horizontal="center"/>
      <protection/>
    </xf>
    <xf numFmtId="164" fontId="22" fillId="0" borderId="65" xfId="70" applyFont="1" applyBorder="1" applyAlignment="1">
      <alignment horizontal="center"/>
      <protection/>
    </xf>
    <xf numFmtId="164" fontId="22" fillId="0" borderId="66" xfId="70" applyFont="1" applyBorder="1" applyAlignment="1">
      <alignment horizontal="center"/>
      <protection/>
    </xf>
    <xf numFmtId="164" fontId="0" fillId="0" borderId="53" xfId="0" applyBorder="1" applyAlignment="1">
      <alignment vertical="center"/>
    </xf>
    <xf numFmtId="164" fontId="22" fillId="0" borderId="24" xfId="70" applyFont="1" applyBorder="1" applyAlignment="1">
      <alignment horizontal="center"/>
      <protection/>
    </xf>
    <xf numFmtId="164" fontId="0" fillId="0" borderId="24" xfId="0" applyBorder="1" applyAlignment="1">
      <alignment vertical="center"/>
    </xf>
    <xf numFmtId="164" fontId="0" fillId="0" borderId="54" xfId="0" applyBorder="1" applyAlignment="1">
      <alignment vertical="center"/>
    </xf>
    <xf numFmtId="164" fontId="0" fillId="0" borderId="55" xfId="0" applyBorder="1" applyAlignment="1">
      <alignment vertical="center"/>
    </xf>
    <xf numFmtId="164" fontId="0" fillId="0" borderId="0" xfId="64" applyFont="1" applyBorder="1" applyAlignment="1">
      <alignment horizontal="center" vertical="center"/>
      <protection/>
    </xf>
    <xf numFmtId="164" fontId="0" fillId="0" borderId="0" xfId="64" applyFont="1" applyBorder="1" applyAlignment="1">
      <alignment vertical="center"/>
      <protection/>
    </xf>
    <xf numFmtId="164" fontId="47" fillId="0" borderId="10" xfId="64" applyFont="1" applyBorder="1" applyAlignment="1">
      <alignment horizontal="center" vertical="center"/>
      <protection/>
    </xf>
    <xf numFmtId="164" fontId="66" fillId="0" borderId="0" xfId="64" applyFont="1" applyBorder="1" applyAlignment="1">
      <alignment horizontal="left" vertical="center"/>
      <protection/>
    </xf>
    <xf numFmtId="164" fontId="0" fillId="0" borderId="56" xfId="0" applyBorder="1" applyAlignment="1">
      <alignment vertical="center"/>
    </xf>
    <xf numFmtId="164" fontId="28" fillId="0" borderId="13" xfId="64" applyFont="1" applyBorder="1" applyAlignment="1">
      <alignment horizontal="center" vertical="center"/>
      <protection/>
    </xf>
    <xf numFmtId="164" fontId="35" fillId="0" borderId="12" xfId="70" applyFont="1" applyBorder="1" applyAlignment="1">
      <alignment horizontal="center" vertical="center"/>
      <protection/>
    </xf>
    <xf numFmtId="164" fontId="41" fillId="0" borderId="28" xfId="70" applyFont="1" applyBorder="1" applyAlignment="1">
      <alignment horizontal="center" vertical="center"/>
      <protection/>
    </xf>
    <xf numFmtId="164" fontId="0" fillId="0" borderId="28" xfId="64" applyFont="1" applyBorder="1" applyAlignment="1">
      <alignment horizontal="center" vertical="center"/>
      <protection/>
    </xf>
    <xf numFmtId="164" fontId="0" fillId="0" borderId="13" xfId="64" applyFont="1" applyBorder="1" applyAlignment="1">
      <alignment horizontal="left" vertical="center"/>
      <protection/>
    </xf>
    <xf numFmtId="164" fontId="41" fillId="0" borderId="16" xfId="70" applyFont="1" applyBorder="1" applyAlignment="1">
      <alignment horizontal="center" vertical="center"/>
      <protection/>
    </xf>
    <xf numFmtId="164" fontId="28" fillId="0" borderId="12" xfId="64" applyFont="1" applyBorder="1" applyAlignment="1">
      <alignment horizontal="center" vertical="center"/>
      <protection/>
    </xf>
    <xf numFmtId="164" fontId="0" fillId="0" borderId="16" xfId="64" applyFont="1" applyBorder="1" applyAlignment="1">
      <alignment horizontal="center" vertical="center"/>
      <protection/>
    </xf>
    <xf numFmtId="164" fontId="0" fillId="0" borderId="12" xfId="64" applyFont="1" applyBorder="1" applyAlignment="1">
      <alignment horizontal="left" vertical="center"/>
      <protection/>
    </xf>
    <xf numFmtId="166" fontId="28" fillId="0" borderId="12" xfId="64" applyNumberFormat="1" applyFont="1" applyFill="1" applyBorder="1" applyAlignment="1">
      <alignment horizontal="center" vertical="center"/>
      <protection/>
    </xf>
    <xf numFmtId="164" fontId="28" fillId="0" borderId="12" xfId="64" applyFont="1" applyFill="1" applyBorder="1" applyAlignment="1">
      <alignment horizontal="center" vertical="center"/>
      <protection/>
    </xf>
    <xf numFmtId="164" fontId="28" fillId="15" borderId="12" xfId="0" applyFont="1" applyFill="1" applyBorder="1" applyAlignment="1">
      <alignment horizontal="center" vertical="center"/>
    </xf>
    <xf numFmtId="164" fontId="28" fillId="11" borderId="12" xfId="0" applyFont="1" applyFill="1" applyBorder="1" applyAlignment="1">
      <alignment horizontal="center" vertical="center"/>
    </xf>
    <xf numFmtId="164" fontId="0" fillId="0" borderId="12" xfId="64" applyFont="1" applyFill="1" applyBorder="1" applyAlignment="1">
      <alignment vertical="center"/>
      <protection/>
    </xf>
    <xf numFmtId="164" fontId="0" fillId="0" borderId="12" xfId="0" applyFont="1" applyFill="1" applyBorder="1" applyAlignment="1">
      <alignment horizontal="left" vertical="center"/>
    </xf>
    <xf numFmtId="164" fontId="0" fillId="0" borderId="0" xfId="64" applyFont="1" applyFill="1" applyBorder="1" applyAlignment="1">
      <alignment vertical="center"/>
      <protection/>
    </xf>
    <xf numFmtId="166" fontId="28" fillId="0" borderId="13" xfId="64" applyNumberFormat="1" applyFont="1" applyFill="1" applyBorder="1" applyAlignment="1">
      <alignment horizontal="center" vertical="center"/>
      <protection/>
    </xf>
    <xf numFmtId="164" fontId="28" fillId="0" borderId="19" xfId="64" applyFont="1" applyFill="1" applyBorder="1" applyAlignment="1">
      <alignment horizontal="center" vertical="center"/>
      <protection/>
    </xf>
    <xf numFmtId="164" fontId="0" fillId="0" borderId="22" xfId="64" applyFont="1" applyFill="1" applyBorder="1" applyAlignment="1">
      <alignment vertical="center"/>
      <protection/>
    </xf>
    <xf numFmtId="164" fontId="0" fillId="0" borderId="22" xfId="0" applyFont="1" applyFill="1" applyBorder="1" applyAlignment="1">
      <alignment horizontal="center" vertical="center"/>
    </xf>
    <xf numFmtId="164" fontId="0" fillId="0" borderId="22" xfId="0" applyFont="1" applyFill="1" applyBorder="1" applyAlignment="1">
      <alignment horizontal="left" vertical="center"/>
    </xf>
    <xf numFmtId="164" fontId="28" fillId="0" borderId="11" xfId="64" applyFont="1" applyFill="1" applyBorder="1" applyAlignment="1">
      <alignment horizontal="center" vertical="center"/>
      <protection/>
    </xf>
    <xf numFmtId="164" fontId="0" fillId="0" borderId="14" xfId="0" applyFont="1" applyFill="1" applyBorder="1" applyAlignment="1">
      <alignment horizontal="center" vertical="center"/>
    </xf>
    <xf numFmtId="164" fontId="0" fillId="0" borderId="14" xfId="0" applyFont="1" applyFill="1" applyBorder="1" applyAlignment="1">
      <alignment horizontal="left" vertical="center"/>
    </xf>
    <xf numFmtId="164" fontId="0" fillId="0" borderId="19" xfId="64" applyFont="1" applyFill="1" applyBorder="1" applyAlignment="1">
      <alignment vertical="center"/>
      <protection/>
    </xf>
    <xf numFmtId="164" fontId="28" fillId="0" borderId="28" xfId="64" applyFont="1" applyFill="1" applyBorder="1" applyAlignment="1">
      <alignment horizontal="center" vertical="center"/>
      <protection/>
    </xf>
    <xf numFmtId="164" fontId="0" fillId="0" borderId="12" xfId="0" applyBorder="1" applyAlignment="1">
      <alignment vertical="center"/>
    </xf>
    <xf numFmtId="164" fontId="28" fillId="14" borderId="12" xfId="0" applyFont="1" applyFill="1" applyBorder="1" applyAlignment="1">
      <alignment horizontal="center" vertical="center"/>
    </xf>
    <xf numFmtId="164" fontId="0" fillId="0" borderId="0" xfId="0" applyFill="1" applyBorder="1" applyAlignment="1">
      <alignment vertical="center"/>
    </xf>
    <xf numFmtId="164" fontId="0" fillId="0" borderId="22" xfId="64" applyFont="1" applyFill="1" applyBorder="1" applyAlignment="1">
      <alignment horizontal="center" vertical="center"/>
      <protection/>
    </xf>
    <xf numFmtId="164" fontId="0" fillId="0" borderId="0" xfId="64" applyFont="1" applyFill="1" applyBorder="1" applyAlignment="1">
      <alignment horizontal="center" vertical="center"/>
      <protection/>
    </xf>
    <xf numFmtId="164" fontId="0" fillId="0" borderId="0" xfId="0" applyBorder="1" applyAlignment="1">
      <alignment vertical="center"/>
    </xf>
    <xf numFmtId="164" fontId="0" fillId="0" borderId="0" xfId="64" applyFont="1" applyFill="1" applyBorder="1" applyAlignment="1">
      <alignment horizontal="left" vertical="center"/>
      <protection/>
    </xf>
    <xf numFmtId="164" fontId="0" fillId="0" borderId="0" xfId="64" applyFont="1" applyAlignment="1">
      <alignment horizontal="center" vertical="center"/>
      <protection/>
    </xf>
    <xf numFmtId="164" fontId="0" fillId="0" borderId="0" xfId="64" applyFont="1" applyAlignment="1">
      <alignment vertical="center"/>
      <protection/>
    </xf>
    <xf numFmtId="164" fontId="66" fillId="0" borderId="0" xfId="64" applyFont="1" applyAlignment="1">
      <alignment horizontal="left" vertical="center"/>
      <protection/>
    </xf>
    <xf numFmtId="164" fontId="26" fillId="0" borderId="0" xfId="64" applyFont="1" applyAlignment="1">
      <alignment vertical="center"/>
      <protection/>
    </xf>
    <xf numFmtId="166" fontId="28" fillId="0" borderId="12" xfId="64" applyNumberFormat="1" applyFont="1" applyBorder="1" applyAlignment="1">
      <alignment horizontal="center" vertical="center"/>
      <protection/>
    </xf>
    <xf numFmtId="164" fontId="0" fillId="0" borderId="12" xfId="0" applyBorder="1" applyAlignment="1">
      <alignment horizontal="left" vertical="center"/>
    </xf>
    <xf numFmtId="166" fontId="67" fillId="0" borderId="12" xfId="64" applyNumberFormat="1" applyFont="1" applyBorder="1" applyAlignment="1">
      <alignment horizontal="center" vertical="center"/>
      <protection/>
    </xf>
    <xf numFmtId="164" fontId="0" fillId="0" borderId="12" xfId="0" applyBorder="1" applyAlignment="1">
      <alignment horizontal="center" vertical="center"/>
    </xf>
    <xf numFmtId="164" fontId="0" fillId="0" borderId="12" xfId="64" applyFont="1" applyBorder="1" applyAlignment="1">
      <alignment vertical="center"/>
      <protection/>
    </xf>
    <xf numFmtId="164" fontId="0" fillId="0" borderId="13" xfId="64" applyFont="1" applyBorder="1" applyAlignment="1">
      <alignment vertical="center"/>
      <protection/>
    </xf>
    <xf numFmtId="164" fontId="68" fillId="0" borderId="12" xfId="64" applyFont="1" applyBorder="1" applyAlignment="1">
      <alignment horizontal="center" vertical="center"/>
      <protection/>
    </xf>
    <xf numFmtId="164" fontId="0" fillId="0" borderId="0" xfId="64" applyFont="1" applyAlignment="1">
      <alignment horizontal="left" vertical="center"/>
      <protection/>
    </xf>
    <xf numFmtId="164" fontId="28" fillId="11" borderId="19" xfId="0" applyFont="1" applyFill="1" applyBorder="1" applyAlignment="1">
      <alignment horizontal="center" vertical="center"/>
    </xf>
    <xf numFmtId="164" fontId="0" fillId="0" borderId="12" xfId="64" applyFont="1" applyBorder="1" applyAlignment="1">
      <alignment vertical="center" wrapText="1"/>
      <protection/>
    </xf>
    <xf numFmtId="164" fontId="47" fillId="0" borderId="0" xfId="64" applyFont="1" applyAlignment="1">
      <alignment horizontal="center" vertical="center"/>
      <protection/>
    </xf>
    <xf numFmtId="164" fontId="35" fillId="0" borderId="13" xfId="70" applyFont="1" applyBorder="1" applyAlignment="1">
      <alignment horizontal="center" vertical="center"/>
      <protection/>
    </xf>
    <xf numFmtId="164" fontId="0" fillId="0" borderId="19" xfId="64" applyFont="1" applyBorder="1" applyAlignment="1">
      <alignment vertical="center"/>
      <protection/>
    </xf>
    <xf numFmtId="164" fontId="41" fillId="0" borderId="12" xfId="70" applyFont="1" applyBorder="1" applyAlignment="1">
      <alignment horizontal="center" vertical="center"/>
      <protection/>
    </xf>
    <xf numFmtId="164" fontId="28" fillId="0" borderId="19" xfId="64" applyFont="1" applyBorder="1" applyAlignment="1">
      <alignment horizontal="center" vertical="center"/>
      <protection/>
    </xf>
    <xf numFmtId="166" fontId="28" fillId="0" borderId="16" xfId="64" applyNumberFormat="1" applyFont="1" applyBorder="1" applyAlignment="1">
      <alignment horizontal="center" vertical="center"/>
      <protection/>
    </xf>
    <xf numFmtId="164" fontId="28" fillId="0" borderId="16" xfId="64" applyFont="1" applyBorder="1" applyAlignment="1">
      <alignment horizontal="center" vertical="center"/>
      <protection/>
    </xf>
    <xf numFmtId="164" fontId="28" fillId="14" borderId="16" xfId="0" applyFont="1" applyFill="1" applyBorder="1" applyAlignment="1">
      <alignment horizontal="center" vertical="center"/>
    </xf>
    <xf numFmtId="164" fontId="28" fillId="24" borderId="15" xfId="0" applyFont="1" applyFill="1" applyBorder="1" applyAlignment="1">
      <alignment horizontal="center" vertical="center"/>
    </xf>
    <xf numFmtId="164" fontId="0" fillId="0" borderId="16" xfId="0" applyBorder="1" applyAlignment="1">
      <alignment vertical="center" wrapText="1"/>
    </xf>
    <xf numFmtId="164" fontId="28" fillId="24" borderId="19" xfId="0" applyFont="1" applyFill="1" applyBorder="1" applyAlignment="1">
      <alignment horizontal="center" vertical="center"/>
    </xf>
    <xf numFmtId="164" fontId="0" fillId="0" borderId="12" xfId="0" applyBorder="1" applyAlignment="1">
      <alignment vertical="center" wrapText="1"/>
    </xf>
    <xf numFmtId="164" fontId="0" fillId="0" borderId="16" xfId="64" applyFont="1" applyBorder="1" applyAlignment="1">
      <alignment vertical="center"/>
      <protection/>
    </xf>
    <xf numFmtId="164" fontId="0" fillId="0" borderId="57" xfId="0" applyBorder="1" applyAlignment="1">
      <alignment vertical="center"/>
    </xf>
    <xf numFmtId="164" fontId="0" fillId="0" borderId="44" xfId="0" applyBorder="1" applyAlignment="1">
      <alignment vertical="center"/>
    </xf>
    <xf numFmtId="164" fontId="0" fillId="0" borderId="58" xfId="0" applyBorder="1" applyAlignment="1">
      <alignment vertical="center"/>
    </xf>
  </cellXfs>
  <cellStyles count="5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??1" xfId="20"/>
    <cellStyle name="20% - ??2" xfId="21"/>
    <cellStyle name="20% - ??3" xfId="22"/>
    <cellStyle name="20% - ??4" xfId="23"/>
    <cellStyle name="20% - ??5" xfId="24"/>
    <cellStyle name="20% - ??6" xfId="25"/>
    <cellStyle name="40% - ??1" xfId="26"/>
    <cellStyle name="40% - ??2" xfId="27"/>
    <cellStyle name="40% - ??3" xfId="28"/>
    <cellStyle name="40% - ??4" xfId="29"/>
    <cellStyle name="40% - ??5" xfId="30"/>
    <cellStyle name="40% - ??6" xfId="31"/>
    <cellStyle name="60% - ??1" xfId="32"/>
    <cellStyle name="60% - ??2" xfId="33"/>
    <cellStyle name="60% - ??3" xfId="34"/>
    <cellStyle name="60% - ??4" xfId="35"/>
    <cellStyle name="60% - ??5" xfId="36"/>
    <cellStyle name="60% - ??6" xfId="37"/>
    <cellStyle name="?" xfId="38"/>
    <cellStyle name="? 1" xfId="39"/>
    <cellStyle name="??" xfId="40"/>
    <cellStyle name="?? 1" xfId="41"/>
    <cellStyle name="?? 1 1" xfId="42"/>
    <cellStyle name="?? 2" xfId="43"/>
    <cellStyle name="?? 2 1" xfId="44"/>
    <cellStyle name="?? 3" xfId="45"/>
    <cellStyle name="?? 3 1" xfId="46"/>
    <cellStyle name="?? 4" xfId="47"/>
    <cellStyle name="?? 5" xfId="48"/>
    <cellStyle name="?? 6" xfId="49"/>
    <cellStyle name="?? 7" xfId="50"/>
    <cellStyle name="?? 8" xfId="51"/>
    <cellStyle name="??1" xfId="52"/>
    <cellStyle name="??2" xfId="53"/>
    <cellStyle name="??3" xfId="54"/>
    <cellStyle name="??4" xfId="55"/>
    <cellStyle name="??5" xfId="56"/>
    <cellStyle name="??6" xfId="57"/>
    <cellStyle name="????" xfId="58"/>
    <cellStyle name="???? 1" xfId="59"/>
    <cellStyle name="???? 2" xfId="60"/>
    <cellStyle name="?????" xfId="61"/>
    <cellStyle name="??????" xfId="62"/>
    <cellStyle name="??_LCSDCup_Information" xfId="63"/>
    <cellStyle name="??_LCSDCup_Information 2" xfId="64"/>
    <cellStyle name="??_MEN_32_To8" xfId="65"/>
    <cellStyle name="一般 2" xfId="66"/>
    <cellStyle name="一般 3" xfId="67"/>
    <cellStyle name="一般 3 2" xfId="68"/>
    <cellStyle name="一般_LCSDCup_Information" xfId="69"/>
    <cellStyle name="一般_LCSDCup_Information 2" xfId="70"/>
    <cellStyle name="一般_LCSDCup_Information_2005LCSD INFORMATION" xfId="71"/>
    <cellStyle name="一般_MEN_32_To8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B66C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81D41A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BAHK_TKT\share\Documents%20and%20Settings\djchrisilver\My%20Documents\Downloads\Documents%20and%20Settings\djchrisilver\&#26700;&#38754;\2011-8%20competition\m\2012%20lcsd\ORMATION%20OF%20LCSD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須知"/>
      <sheetName val="MAFormat"/>
      <sheetName val="MBFormat"/>
      <sheetName val="MD"/>
      <sheetName val="男甲賽程 "/>
      <sheetName val="男乙賽程"/>
      <sheetName val="WAFormat"/>
      <sheetName val="WBFormat"/>
      <sheetName val="WD"/>
      <sheetName val="女甲賽程"/>
      <sheetName val="女乙賽程"/>
      <sheetName val="TT"/>
    </sheetNames>
    <sheetDataSet>
      <sheetData sheetId="3">
        <row r="6">
          <cell r="B6" t="str">
            <v>A1</v>
          </cell>
          <cell r="C6">
            <v>1</v>
          </cell>
          <cell r="D6" t="str">
            <v>Oakley @ DOS</v>
          </cell>
          <cell r="E6" t="str">
            <v>黃俊偉</v>
          </cell>
          <cell r="F6">
            <v>120</v>
          </cell>
          <cell r="G6" t="str">
            <v>黃冠邦</v>
          </cell>
          <cell r="H6">
            <v>120</v>
          </cell>
        </row>
        <row r="7">
          <cell r="B7" t="str">
            <v>B1</v>
          </cell>
          <cell r="C7">
            <v>2</v>
          </cell>
          <cell r="D7" t="str">
            <v>SCAA WHITE</v>
          </cell>
          <cell r="E7" t="str">
            <v>李佳魯</v>
          </cell>
          <cell r="F7">
            <v>112.5</v>
          </cell>
          <cell r="G7" t="str">
            <v>徐錦龍</v>
          </cell>
          <cell r="H7">
            <v>111</v>
          </cell>
        </row>
        <row r="8">
          <cell r="B8" t="str">
            <v>C1</v>
          </cell>
          <cell r="C8">
            <v>3</v>
          </cell>
          <cell r="D8">
            <v>1988</v>
          </cell>
          <cell r="E8" t="str">
            <v>張富鍵</v>
          </cell>
          <cell r="F8">
            <v>103.5</v>
          </cell>
          <cell r="G8" t="str">
            <v>莊紀來</v>
          </cell>
          <cell r="H8">
            <v>103.5</v>
          </cell>
        </row>
        <row r="9">
          <cell r="B9" t="str">
            <v>D1</v>
          </cell>
          <cell r="C9">
            <v>4</v>
          </cell>
          <cell r="D9" t="str">
            <v>scaa-blue</v>
          </cell>
          <cell r="E9" t="str">
            <v>鄧耀文</v>
          </cell>
          <cell r="F9">
            <v>85.5</v>
          </cell>
          <cell r="G9" t="str">
            <v>余天樂</v>
          </cell>
          <cell r="H9">
            <v>85.5</v>
          </cell>
        </row>
        <row r="10">
          <cell r="B10" t="str">
            <v>E1</v>
          </cell>
          <cell r="C10">
            <v>5</v>
          </cell>
          <cell r="D10" t="str">
            <v>HKIEd</v>
          </cell>
          <cell r="E10" t="str">
            <v>杜顯陞</v>
          </cell>
          <cell r="F10">
            <v>75</v>
          </cell>
          <cell r="G10" t="str">
            <v>潘卓爾</v>
          </cell>
          <cell r="H10">
            <v>75</v>
          </cell>
        </row>
        <row r="11">
          <cell r="B11" t="str">
            <v>F1</v>
          </cell>
          <cell r="C11">
            <v>6</v>
          </cell>
          <cell r="D11" t="str">
            <v>Alps - Elite </v>
          </cell>
          <cell r="E11" t="str">
            <v>廖樞麒</v>
          </cell>
          <cell r="F11">
            <v>48</v>
          </cell>
          <cell r="G11" t="str">
            <v>余瑞琨 </v>
          </cell>
          <cell r="H11">
            <v>100.5</v>
          </cell>
        </row>
        <row r="12">
          <cell r="B12" t="str">
            <v>G1</v>
          </cell>
          <cell r="C12">
            <v>7</v>
          </cell>
          <cell r="D12" t="str">
            <v>ALPS - 大成</v>
          </cell>
          <cell r="E12" t="str">
            <v>鍾成輝</v>
          </cell>
          <cell r="F12">
            <v>72</v>
          </cell>
          <cell r="G12" t="str">
            <v>郭永輝</v>
          </cell>
          <cell r="H12">
            <v>72</v>
          </cell>
        </row>
        <row r="13">
          <cell r="B13">
            <v>0</v>
          </cell>
          <cell r="C13">
            <v>8</v>
          </cell>
          <cell r="D13" t="str">
            <v>仁二</v>
          </cell>
          <cell r="E13" t="str">
            <v>林靖皓</v>
          </cell>
          <cell r="F13">
            <v>69</v>
          </cell>
          <cell r="G13" t="str">
            <v>黃嘉潤</v>
          </cell>
          <cell r="H13">
            <v>69</v>
          </cell>
        </row>
        <row r="14">
          <cell r="B14">
            <v>0</v>
          </cell>
          <cell r="C14">
            <v>9</v>
          </cell>
          <cell r="D14" t="str">
            <v>思豪</v>
          </cell>
          <cell r="E14" t="str">
            <v>程文達</v>
          </cell>
          <cell r="F14">
            <v>49.5</v>
          </cell>
          <cell r="G14" t="str">
            <v>謝思豪</v>
          </cell>
          <cell r="H14">
            <v>88.5</v>
          </cell>
        </row>
        <row r="15">
          <cell r="B15" t="str">
            <v>G2</v>
          </cell>
          <cell r="C15">
            <v>10</v>
          </cell>
          <cell r="D15" t="str">
            <v>We r Angry</v>
          </cell>
          <cell r="E15" t="str">
            <v>伍鍵邦</v>
          </cell>
          <cell r="F15">
            <v>66</v>
          </cell>
          <cell r="G15" t="str">
            <v>許文威</v>
          </cell>
          <cell r="H15">
            <v>63</v>
          </cell>
        </row>
        <row r="16">
          <cell r="B16" t="str">
            <v>F2</v>
          </cell>
          <cell r="C16">
            <v>11</v>
          </cell>
          <cell r="D16" t="str">
            <v>長洲工業</v>
          </cell>
          <cell r="E16" t="str">
            <v>何卓昇</v>
          </cell>
          <cell r="F16">
            <v>52.5</v>
          </cell>
          <cell r="G16" t="str">
            <v>陳漢傑</v>
          </cell>
          <cell r="H16">
            <v>52.5</v>
          </cell>
        </row>
        <row r="17">
          <cell r="B17" t="str">
            <v>E2</v>
          </cell>
          <cell r="C17">
            <v>12</v>
          </cell>
          <cell r="D17" t="str">
            <v>紅藍</v>
          </cell>
          <cell r="E17" t="str">
            <v>蔡偉傑</v>
          </cell>
          <cell r="F17">
            <v>78</v>
          </cell>
          <cell r="G17" t="str">
            <v>黃偉熙</v>
          </cell>
          <cell r="H17">
            <v>24</v>
          </cell>
        </row>
        <row r="18">
          <cell r="B18" t="str">
            <v>D2</v>
          </cell>
          <cell r="C18">
            <v>13</v>
          </cell>
          <cell r="D18" t="str">
            <v>HELLO</v>
          </cell>
          <cell r="E18" t="str">
            <v>李智恒</v>
          </cell>
          <cell r="F18">
            <v>57</v>
          </cell>
          <cell r="G18" t="str">
            <v>梁焯垣</v>
          </cell>
          <cell r="H18">
            <v>30</v>
          </cell>
        </row>
        <row r="19">
          <cell r="B19" t="str">
            <v>C2</v>
          </cell>
          <cell r="C19">
            <v>14</v>
          </cell>
          <cell r="D19" t="str">
            <v>柏琦</v>
          </cell>
          <cell r="E19" t="str">
            <v>林柏均</v>
          </cell>
          <cell r="F19">
            <v>84</v>
          </cell>
          <cell r="G19" t="str">
            <v>林肇琦</v>
          </cell>
          <cell r="H19">
            <v>0</v>
          </cell>
        </row>
        <row r="20">
          <cell r="B20" t="str">
            <v>B2</v>
          </cell>
          <cell r="C20">
            <v>15</v>
          </cell>
          <cell r="D20" t="str">
            <v>Siu</v>
          </cell>
          <cell r="E20" t="str">
            <v>林仲軒</v>
          </cell>
          <cell r="F20">
            <v>75</v>
          </cell>
          <cell r="G20" t="str">
            <v>陳志威</v>
          </cell>
          <cell r="H20">
            <v>0</v>
          </cell>
        </row>
        <row r="21">
          <cell r="B21" t="str">
            <v>A2</v>
          </cell>
          <cell r="C21">
            <v>16</v>
          </cell>
          <cell r="D21" t="str">
            <v>隨心</v>
          </cell>
          <cell r="E21" t="str">
            <v>李霆峯</v>
          </cell>
          <cell r="F21">
            <v>36</v>
          </cell>
          <cell r="G21" t="str">
            <v>林永豪</v>
          </cell>
          <cell r="H21">
            <v>36</v>
          </cell>
        </row>
        <row r="22">
          <cell r="B22">
            <v>0</v>
          </cell>
          <cell r="C22">
            <v>17</v>
          </cell>
          <cell r="D22" t="str">
            <v>南華</v>
          </cell>
          <cell r="E22" t="str">
            <v>王龍</v>
          </cell>
          <cell r="F22">
            <v>30</v>
          </cell>
          <cell r="G22" t="str">
            <v>杜式樂</v>
          </cell>
          <cell r="H22">
            <v>30</v>
          </cell>
        </row>
        <row r="23">
          <cell r="B23">
            <v>0</v>
          </cell>
          <cell r="C23">
            <v>18</v>
          </cell>
          <cell r="D23" t="str">
            <v>律己嚴</v>
          </cell>
          <cell r="E23" t="str">
            <v>李偉邦</v>
          </cell>
          <cell r="F23">
            <v>30</v>
          </cell>
          <cell r="G23" t="str">
            <v>歐陽兆昕</v>
          </cell>
          <cell r="H23">
            <v>30</v>
          </cell>
        </row>
        <row r="24">
          <cell r="B24">
            <v>0</v>
          </cell>
          <cell r="C24">
            <v>19</v>
          </cell>
          <cell r="D24" t="str">
            <v>停賽</v>
          </cell>
          <cell r="E24" t="str">
            <v>古顯庭</v>
          </cell>
          <cell r="F24">
            <v>45</v>
          </cell>
          <cell r="G24" t="str">
            <v>蔡文昇</v>
          </cell>
          <cell r="H24">
            <v>15</v>
          </cell>
        </row>
        <row r="25">
          <cell r="B25">
            <v>0</v>
          </cell>
          <cell r="C25">
            <v>20</v>
          </cell>
          <cell r="D25" t="str">
            <v>SCAA  CT</v>
          </cell>
          <cell r="E25" t="str">
            <v>李家俊</v>
          </cell>
          <cell r="F25">
            <v>51</v>
          </cell>
          <cell r="G25" t="str">
            <v>胡俊冬</v>
          </cell>
          <cell r="H25">
            <v>9</v>
          </cell>
        </row>
        <row r="26">
          <cell r="B26" t="str">
            <v>E3</v>
          </cell>
          <cell r="C26">
            <v>21</v>
          </cell>
          <cell r="D26" t="str">
            <v>Volleyfever</v>
          </cell>
          <cell r="E26" t="str">
            <v>簡溢傑</v>
          </cell>
          <cell r="F26">
            <v>36</v>
          </cell>
          <cell r="G26" t="str">
            <v>吳鰹鳚</v>
          </cell>
          <cell r="H26">
            <v>18</v>
          </cell>
        </row>
        <row r="27">
          <cell r="B27" t="str">
            <v>F3</v>
          </cell>
          <cell r="C27">
            <v>22</v>
          </cell>
          <cell r="D27" t="str">
            <v>No idea</v>
          </cell>
          <cell r="E27" t="str">
            <v>黃溢隆</v>
          </cell>
          <cell r="F27">
            <v>51</v>
          </cell>
          <cell r="G27" t="str">
            <v>Raphael Holzer</v>
          </cell>
          <cell r="H27">
            <v>0</v>
          </cell>
        </row>
        <row r="28">
          <cell r="B28" t="str">
            <v>G3</v>
          </cell>
          <cell r="C28">
            <v>23</v>
          </cell>
          <cell r="D28" t="str">
            <v>吾煜德</v>
          </cell>
          <cell r="E28" t="str">
            <v>黃德賢</v>
          </cell>
          <cell r="F28">
            <v>0</v>
          </cell>
          <cell r="G28" t="str">
            <v>張煜俊</v>
          </cell>
          <cell r="H28">
            <v>36</v>
          </cell>
        </row>
        <row r="29">
          <cell r="B29" t="str">
            <v>H3</v>
          </cell>
          <cell r="C29">
            <v>24</v>
          </cell>
          <cell r="D29" t="str">
            <v>ALDA</v>
          </cell>
          <cell r="E29" t="str">
            <v>麥穎賢</v>
          </cell>
          <cell r="F29">
            <v>12</v>
          </cell>
          <cell r="G29" t="str">
            <v>廖俊杰</v>
          </cell>
          <cell r="H29">
            <v>21</v>
          </cell>
        </row>
        <row r="30">
          <cell r="B30" t="str">
            <v>H4</v>
          </cell>
          <cell r="C30">
            <v>25</v>
          </cell>
          <cell r="D30" t="str">
            <v>SLD2</v>
          </cell>
          <cell r="E30" t="str">
            <v>劉焯霆</v>
          </cell>
          <cell r="F30">
            <v>12</v>
          </cell>
          <cell r="G30" t="str">
            <v>丘至剛</v>
          </cell>
          <cell r="H30">
            <v>18</v>
          </cell>
        </row>
        <row r="31">
          <cell r="B31" t="str">
            <v>G4</v>
          </cell>
          <cell r="C31">
            <v>26</v>
          </cell>
          <cell r="D31" t="str">
            <v>青年B</v>
          </cell>
          <cell r="E31" t="str">
            <v>李梓恆</v>
          </cell>
          <cell r="F31">
            <v>15</v>
          </cell>
          <cell r="G31" t="str">
            <v>廖家勤</v>
          </cell>
          <cell r="H31">
            <v>12</v>
          </cell>
        </row>
        <row r="32">
          <cell r="B32" t="str">
            <v>F4</v>
          </cell>
          <cell r="C32">
            <v>27</v>
          </cell>
          <cell r="D32" t="str">
            <v>青年隊1</v>
          </cell>
          <cell r="E32" t="str">
            <v>李宇煌</v>
          </cell>
          <cell r="F32">
            <v>12</v>
          </cell>
          <cell r="G32" t="str">
            <v>梁智皓</v>
          </cell>
          <cell r="H32">
            <v>12</v>
          </cell>
        </row>
        <row r="33">
          <cell r="B33" t="str">
            <v>E4</v>
          </cell>
          <cell r="C33">
            <v>28</v>
          </cell>
          <cell r="D33" t="str">
            <v>青年隊A</v>
          </cell>
          <cell r="E33" t="str">
            <v>劉梓浩</v>
          </cell>
          <cell r="F33">
            <v>9</v>
          </cell>
          <cell r="G33" t="str">
            <v>蘇浚軒</v>
          </cell>
          <cell r="H33">
            <v>12</v>
          </cell>
        </row>
        <row r="34">
          <cell r="B34">
            <v>0</v>
          </cell>
          <cell r="C34">
            <v>29</v>
          </cell>
          <cell r="D34" t="str">
            <v>A&amp;E</v>
          </cell>
          <cell r="E34" t="str">
            <v>梁德鴻</v>
          </cell>
          <cell r="F34">
            <v>9</v>
          </cell>
          <cell r="G34" t="str">
            <v>顧家豪</v>
          </cell>
          <cell r="H34">
            <v>9</v>
          </cell>
        </row>
        <row r="35">
          <cell r="B35">
            <v>0</v>
          </cell>
          <cell r="C35">
            <v>30</v>
          </cell>
          <cell r="D35" t="str">
            <v>金難</v>
          </cell>
          <cell r="E35" t="str">
            <v>馮日進</v>
          </cell>
          <cell r="F35">
            <v>9</v>
          </cell>
          <cell r="G35" t="str">
            <v>劉冠峰</v>
          </cell>
          <cell r="H35">
            <v>9</v>
          </cell>
        </row>
        <row r="36">
          <cell r="B36">
            <v>0</v>
          </cell>
          <cell r="C36">
            <v>31</v>
          </cell>
          <cell r="D36" t="str">
            <v>KIM</v>
          </cell>
          <cell r="E36" t="str">
            <v>詹錦輝</v>
          </cell>
          <cell r="F36">
            <v>6</v>
          </cell>
          <cell r="G36" t="str">
            <v>何理棋</v>
          </cell>
          <cell r="H36">
            <v>6</v>
          </cell>
        </row>
        <row r="37">
          <cell r="B37">
            <v>0</v>
          </cell>
          <cell r="C37">
            <v>32</v>
          </cell>
          <cell r="D37" t="str">
            <v>SCAA - ShekO</v>
          </cell>
          <cell r="E37" t="str">
            <v>鄭晃彰</v>
          </cell>
          <cell r="F37">
            <v>3</v>
          </cell>
          <cell r="G37" t="str">
            <v>李可力</v>
          </cell>
          <cell r="H37">
            <v>9</v>
          </cell>
        </row>
        <row r="38">
          <cell r="B38">
            <v>0</v>
          </cell>
          <cell r="C38">
            <v>33</v>
          </cell>
          <cell r="D38" t="str">
            <v>柏青-k.y.</v>
          </cell>
          <cell r="E38" t="str">
            <v>吳嘉偉</v>
          </cell>
          <cell r="F38">
            <v>6</v>
          </cell>
          <cell r="G38" t="str">
            <v>蔣逸華</v>
          </cell>
          <cell r="H38">
            <v>6</v>
          </cell>
        </row>
        <row r="39">
          <cell r="B39">
            <v>0</v>
          </cell>
          <cell r="C39">
            <v>34</v>
          </cell>
          <cell r="D39" t="str">
            <v>青年C</v>
          </cell>
          <cell r="E39" t="str">
            <v>霍禮灝</v>
          </cell>
          <cell r="F39">
            <v>6</v>
          </cell>
          <cell r="G39" t="str">
            <v>曹業澤</v>
          </cell>
          <cell r="H39">
            <v>6</v>
          </cell>
        </row>
        <row r="40">
          <cell r="B40">
            <v>0</v>
          </cell>
          <cell r="C40">
            <v>35</v>
          </cell>
          <cell r="D40" t="str">
            <v>青年D</v>
          </cell>
          <cell r="E40" t="str">
            <v>曾浩深</v>
          </cell>
          <cell r="F40">
            <v>6</v>
          </cell>
          <cell r="G40" t="str">
            <v>楊萬富</v>
          </cell>
          <cell r="H40">
            <v>6</v>
          </cell>
        </row>
        <row r="41">
          <cell r="B41">
            <v>0</v>
          </cell>
          <cell r="C41">
            <v>36</v>
          </cell>
          <cell r="D41" t="str">
            <v>Ricci</v>
          </cell>
          <cell r="E41" t="str">
            <v>劉高駿</v>
          </cell>
          <cell r="F41">
            <v>3</v>
          </cell>
          <cell r="G41" t="str">
            <v>陳宇亮</v>
          </cell>
          <cell r="H41">
            <v>3</v>
          </cell>
        </row>
        <row r="42">
          <cell r="B42">
            <v>0</v>
          </cell>
          <cell r="C42">
            <v>37</v>
          </cell>
          <cell r="D42" t="str">
            <v>柏青-KW</v>
          </cell>
          <cell r="E42" t="str">
            <v>劉耀強</v>
          </cell>
          <cell r="F42">
            <v>3</v>
          </cell>
          <cell r="G42" t="str">
            <v>陳家良</v>
          </cell>
          <cell r="H42">
            <v>3</v>
          </cell>
        </row>
        <row r="43">
          <cell r="B43">
            <v>0</v>
          </cell>
          <cell r="C43">
            <v>38</v>
          </cell>
          <cell r="D43" t="str">
            <v>attach</v>
          </cell>
          <cell r="E43" t="str">
            <v>陳瑧善</v>
          </cell>
          <cell r="F43">
            <v>0</v>
          </cell>
          <cell r="G43" t="str">
            <v>趙文佳</v>
          </cell>
          <cell r="H43">
            <v>0</v>
          </cell>
        </row>
        <row r="44">
          <cell r="B44">
            <v>0</v>
          </cell>
          <cell r="C44">
            <v>39</v>
          </cell>
          <cell r="D44" t="str">
            <v>蛇紋熊</v>
          </cell>
          <cell r="E44" t="str">
            <v>陳梓鋒</v>
          </cell>
          <cell r="F44">
            <v>0</v>
          </cell>
          <cell r="G44" t="str">
            <v>吳瑋熙</v>
          </cell>
          <cell r="H44">
            <v>0</v>
          </cell>
        </row>
        <row r="45">
          <cell r="B45">
            <v>0</v>
          </cell>
          <cell r="C45">
            <v>40</v>
          </cell>
          <cell r="D45" t="str">
            <v>Amazing</v>
          </cell>
          <cell r="E45" t="str">
            <v>TANG LOK MING</v>
          </cell>
          <cell r="F45">
            <v>0</v>
          </cell>
          <cell r="G45" t="str">
            <v>LEE YING KIT</v>
          </cell>
          <cell r="H45">
            <v>0</v>
          </cell>
        </row>
        <row r="46">
          <cell r="B46">
            <v>0</v>
          </cell>
          <cell r="C46">
            <v>41</v>
          </cell>
          <cell r="D46" t="str">
            <v>諾森比亞</v>
          </cell>
          <cell r="E46" t="str">
            <v>陳暐晴</v>
          </cell>
          <cell r="F46">
            <v>0</v>
          </cell>
          <cell r="G46" t="str">
            <v>黃偉倫</v>
          </cell>
          <cell r="H46">
            <v>0</v>
          </cell>
        </row>
        <row r="47">
          <cell r="C47">
            <v>42</v>
          </cell>
        </row>
        <row r="48">
          <cell r="B48" t="str">
            <v>QB2</v>
          </cell>
          <cell r="C48">
            <v>53</v>
          </cell>
          <cell r="D48" t="str">
            <v>QB2</v>
          </cell>
        </row>
        <row r="49">
          <cell r="B49" t="str">
            <v>QB1</v>
          </cell>
          <cell r="C49">
            <v>54</v>
          </cell>
          <cell r="D49" t="str">
            <v>QB1</v>
          </cell>
        </row>
        <row r="50">
          <cell r="B50" t="str">
            <v>QA4</v>
          </cell>
          <cell r="C50">
            <v>55</v>
          </cell>
          <cell r="D50" t="str">
            <v>QA4</v>
          </cell>
        </row>
        <row r="51">
          <cell r="B51" t="str">
            <v>QA1</v>
          </cell>
          <cell r="C51">
            <v>56</v>
          </cell>
          <cell r="D51" t="str">
            <v>QA1</v>
          </cell>
        </row>
        <row r="52">
          <cell r="B52" t="str">
            <v>QA2</v>
          </cell>
          <cell r="C52">
            <v>57</v>
          </cell>
          <cell r="D52" t="str">
            <v>QA2</v>
          </cell>
        </row>
        <row r="53">
          <cell r="B53" t="str">
            <v>QA3</v>
          </cell>
          <cell r="C53">
            <v>58</v>
          </cell>
          <cell r="D53" t="str">
            <v>QA3</v>
          </cell>
        </row>
        <row r="54">
          <cell r="B54" t="str">
            <v>QB3</v>
          </cell>
          <cell r="D54" t="str">
            <v>QB3</v>
          </cell>
        </row>
        <row r="55">
          <cell r="B55" t="str">
            <v>QB4</v>
          </cell>
          <cell r="D55" t="str">
            <v>QB4</v>
          </cell>
        </row>
        <row r="56">
          <cell r="B56" t="str">
            <v>QC1</v>
          </cell>
          <cell r="D56" t="str">
            <v>QC1</v>
          </cell>
        </row>
        <row r="57">
          <cell r="B57" t="str">
            <v>QC2</v>
          </cell>
          <cell r="D57" t="str">
            <v>QC2</v>
          </cell>
        </row>
        <row r="58">
          <cell r="B58" t="str">
            <v>QC3</v>
          </cell>
          <cell r="D58" t="str">
            <v>QC3</v>
          </cell>
        </row>
        <row r="59">
          <cell r="B59" t="str">
            <v>QC4</v>
          </cell>
          <cell r="D59" t="str">
            <v>QC4</v>
          </cell>
        </row>
        <row r="60">
          <cell r="B60" t="str">
            <v>QD1</v>
          </cell>
          <cell r="D60" t="str">
            <v>QD1</v>
          </cell>
        </row>
        <row r="61">
          <cell r="B61" t="str">
            <v>QD2</v>
          </cell>
          <cell r="D61" t="str">
            <v>QD2</v>
          </cell>
        </row>
        <row r="62">
          <cell r="B62" t="str">
            <v>QD3</v>
          </cell>
          <cell r="D62" t="str">
            <v>QD3</v>
          </cell>
        </row>
        <row r="63">
          <cell r="B63" t="str">
            <v>QD4</v>
          </cell>
          <cell r="D63" t="str">
            <v>QD4</v>
          </cell>
        </row>
        <row r="64">
          <cell r="B64" t="str">
            <v>A1</v>
          </cell>
          <cell r="C64">
            <v>59</v>
          </cell>
          <cell r="D64" t="str">
            <v>A1</v>
          </cell>
        </row>
        <row r="65">
          <cell r="B65" t="str">
            <v>B1</v>
          </cell>
          <cell r="C65">
            <v>60</v>
          </cell>
          <cell r="D65" t="str">
            <v>B1</v>
          </cell>
          <cell r="F65">
            <v>1</v>
          </cell>
          <cell r="H65">
            <v>1</v>
          </cell>
        </row>
        <row r="66">
          <cell r="B66" t="str">
            <v>C1</v>
          </cell>
          <cell r="C66">
            <v>61</v>
          </cell>
          <cell r="D66" t="str">
            <v>C1</v>
          </cell>
          <cell r="F66">
            <v>2</v>
          </cell>
          <cell r="H66">
            <v>2</v>
          </cell>
        </row>
        <row r="67">
          <cell r="B67" t="str">
            <v>D1</v>
          </cell>
          <cell r="C67">
            <v>62</v>
          </cell>
          <cell r="D67" t="str">
            <v>D1</v>
          </cell>
          <cell r="F67">
            <v>3</v>
          </cell>
          <cell r="H67">
            <v>3</v>
          </cell>
        </row>
        <row r="68">
          <cell r="B68" t="str">
            <v>E1</v>
          </cell>
          <cell r="C68">
            <v>63</v>
          </cell>
          <cell r="D68" t="str">
            <v>E1</v>
          </cell>
          <cell r="F68">
            <v>4</v>
          </cell>
          <cell r="H68">
            <v>4</v>
          </cell>
        </row>
        <row r="69">
          <cell r="B69" t="str">
            <v>F1</v>
          </cell>
          <cell r="C69">
            <v>64</v>
          </cell>
          <cell r="D69" t="str">
            <v>F1</v>
          </cell>
          <cell r="F69">
            <v>5</v>
          </cell>
          <cell r="H69">
            <v>5</v>
          </cell>
        </row>
        <row r="70">
          <cell r="B70" t="str">
            <v>G1</v>
          </cell>
          <cell r="C70">
            <v>65</v>
          </cell>
          <cell r="D70" t="str">
            <v>G1</v>
          </cell>
          <cell r="F70">
            <v>6</v>
          </cell>
          <cell r="H70">
            <v>6</v>
          </cell>
        </row>
        <row r="71">
          <cell r="B71" t="str">
            <v>H1</v>
          </cell>
          <cell r="C71">
            <v>66</v>
          </cell>
          <cell r="D71" t="str">
            <v>H1</v>
          </cell>
          <cell r="F71">
            <v>0</v>
          </cell>
          <cell r="H71">
            <v>0</v>
          </cell>
        </row>
        <row r="72">
          <cell r="B72" t="str">
            <v>A2</v>
          </cell>
          <cell r="C72">
            <v>67</v>
          </cell>
          <cell r="D72" t="str">
            <v>A2</v>
          </cell>
          <cell r="F72">
            <v>0</v>
          </cell>
          <cell r="H72">
            <v>0</v>
          </cell>
        </row>
        <row r="73">
          <cell r="B73" t="str">
            <v>B2</v>
          </cell>
          <cell r="C73">
            <v>68</v>
          </cell>
          <cell r="D73" t="str">
            <v>B2</v>
          </cell>
          <cell r="F73">
            <v>0</v>
          </cell>
          <cell r="H73">
            <v>0</v>
          </cell>
        </row>
        <row r="74">
          <cell r="B74" t="str">
            <v>C2</v>
          </cell>
          <cell r="C74">
            <v>69</v>
          </cell>
          <cell r="D74" t="str">
            <v>C2</v>
          </cell>
          <cell r="F74">
            <v>0</v>
          </cell>
          <cell r="H74">
            <v>0</v>
          </cell>
        </row>
        <row r="75">
          <cell r="B75" t="str">
            <v>D2</v>
          </cell>
          <cell r="C75">
            <v>70</v>
          </cell>
          <cell r="D75" t="str">
            <v>D2</v>
          </cell>
          <cell r="F75">
            <v>0</v>
          </cell>
          <cell r="H75">
            <v>0</v>
          </cell>
        </row>
        <row r="76">
          <cell r="B76" t="str">
            <v>E2</v>
          </cell>
          <cell r="C76">
            <v>71</v>
          </cell>
          <cell r="D76" t="str">
            <v>E2</v>
          </cell>
          <cell r="E76">
            <v>0</v>
          </cell>
          <cell r="F76">
            <v>0</v>
          </cell>
          <cell r="H76">
            <v>0</v>
          </cell>
        </row>
        <row r="77">
          <cell r="B77" t="str">
            <v>F2</v>
          </cell>
          <cell r="C77">
            <v>72</v>
          </cell>
          <cell r="D77" t="str">
            <v>F2</v>
          </cell>
          <cell r="E77">
            <v>0</v>
          </cell>
          <cell r="F77">
            <v>0</v>
          </cell>
          <cell r="H77">
            <v>0</v>
          </cell>
        </row>
        <row r="78">
          <cell r="B78" t="str">
            <v>G2</v>
          </cell>
          <cell r="C78">
            <v>73</v>
          </cell>
          <cell r="D78" t="str">
            <v>G2</v>
          </cell>
          <cell r="E78">
            <v>0</v>
          </cell>
          <cell r="F78">
            <v>0</v>
          </cell>
          <cell r="H78">
            <v>0</v>
          </cell>
        </row>
        <row r="79">
          <cell r="B79" t="str">
            <v>H2</v>
          </cell>
          <cell r="C79">
            <v>74</v>
          </cell>
          <cell r="D79" t="str">
            <v>H2</v>
          </cell>
          <cell r="F79">
            <v>0</v>
          </cell>
          <cell r="H79">
            <v>0</v>
          </cell>
        </row>
        <row r="80">
          <cell r="B80" t="str">
            <v>A3</v>
          </cell>
          <cell r="C80">
            <v>75</v>
          </cell>
          <cell r="D80" t="str">
            <v>A3</v>
          </cell>
        </row>
        <row r="81">
          <cell r="B81" t="str">
            <v>B3</v>
          </cell>
          <cell r="C81">
            <v>76</v>
          </cell>
          <cell r="D81" t="str">
            <v>B3</v>
          </cell>
        </row>
        <row r="82">
          <cell r="B82" t="str">
            <v>C3</v>
          </cell>
          <cell r="C82">
            <v>77</v>
          </cell>
          <cell r="D82" t="str">
            <v>C3</v>
          </cell>
        </row>
        <row r="83">
          <cell r="B83" t="str">
            <v>D3</v>
          </cell>
          <cell r="C83">
            <v>78</v>
          </cell>
          <cell r="D83" t="str">
            <v>D3</v>
          </cell>
          <cell r="F83">
            <v>0</v>
          </cell>
          <cell r="H83">
            <v>0</v>
          </cell>
        </row>
        <row r="84">
          <cell r="B84" t="str">
            <v>E3</v>
          </cell>
          <cell r="C84">
            <v>79</v>
          </cell>
          <cell r="D84" t="str">
            <v>E3</v>
          </cell>
        </row>
        <row r="85">
          <cell r="B85" t="str">
            <v>F3</v>
          </cell>
          <cell r="C85">
            <v>80</v>
          </cell>
          <cell r="D85" t="str">
            <v>F3</v>
          </cell>
          <cell r="F85">
            <v>0</v>
          </cell>
          <cell r="H85">
            <v>0</v>
          </cell>
        </row>
        <row r="86">
          <cell r="B86" t="str">
            <v>G3</v>
          </cell>
          <cell r="C86">
            <v>81</v>
          </cell>
          <cell r="D86" t="str">
            <v>G3</v>
          </cell>
          <cell r="F86">
            <v>0</v>
          </cell>
          <cell r="H86">
            <v>0</v>
          </cell>
        </row>
        <row r="87">
          <cell r="B87" t="str">
            <v>H3</v>
          </cell>
          <cell r="C87">
            <v>82</v>
          </cell>
          <cell r="D87" t="str">
            <v>H3</v>
          </cell>
          <cell r="F87">
            <v>0</v>
          </cell>
          <cell r="H87">
            <v>0</v>
          </cell>
        </row>
        <row r="88">
          <cell r="B88" t="str">
            <v>A4</v>
          </cell>
          <cell r="C88">
            <v>83</v>
          </cell>
          <cell r="D88" t="str">
            <v>A4</v>
          </cell>
        </row>
        <row r="89">
          <cell r="B89" t="str">
            <v>B4</v>
          </cell>
          <cell r="C89">
            <v>84</v>
          </cell>
          <cell r="D89" t="str">
            <v>B4</v>
          </cell>
        </row>
        <row r="90">
          <cell r="B90" t="str">
            <v>C4</v>
          </cell>
          <cell r="C90">
            <v>85</v>
          </cell>
          <cell r="D90" t="str">
            <v>C4</v>
          </cell>
        </row>
        <row r="91">
          <cell r="B91" t="str">
            <v>D4</v>
          </cell>
          <cell r="C91">
            <v>86</v>
          </cell>
          <cell r="D91" t="str">
            <v>D4</v>
          </cell>
        </row>
        <row r="92">
          <cell r="B92" t="str">
            <v>F4</v>
          </cell>
          <cell r="C92">
            <v>87</v>
          </cell>
          <cell r="D92" t="str">
            <v>F4</v>
          </cell>
        </row>
        <row r="93">
          <cell r="B93" t="str">
            <v>G4</v>
          </cell>
          <cell r="C93">
            <v>88</v>
          </cell>
          <cell r="D93" t="str">
            <v>G4</v>
          </cell>
        </row>
        <row r="94">
          <cell r="B94" t="str">
            <v>H4</v>
          </cell>
          <cell r="C94">
            <v>89</v>
          </cell>
          <cell r="D94" t="str">
            <v>H4</v>
          </cell>
        </row>
        <row r="95">
          <cell r="B95" t="str">
            <v>E4</v>
          </cell>
          <cell r="C95">
            <v>90</v>
          </cell>
          <cell r="D95" t="str">
            <v>E4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7"/>
  <sheetViews>
    <sheetView zoomScale="90" zoomScaleNormal="90" workbookViewId="0" topLeftCell="A1">
      <selection activeCell="B19" sqref="B19"/>
    </sheetView>
  </sheetViews>
  <sheetFormatPr defaultColWidth="9.00390625" defaultRowHeight="16.5"/>
  <cols>
    <col min="1" max="1" width="10.875" style="1" customWidth="1"/>
    <col min="2" max="2" width="109.375" style="2" customWidth="1"/>
    <col min="3" max="16384" width="9.00390625" style="2" customWidth="1"/>
  </cols>
  <sheetData>
    <row r="1" ht="27.75">
      <c r="B1" s="3" t="s">
        <v>0</v>
      </c>
    </row>
    <row r="2" spans="1:2" ht="31.5">
      <c r="A2" s="4" t="s">
        <v>1</v>
      </c>
      <c r="B2" s="4"/>
    </row>
    <row r="4" spans="1:2" ht="15.75">
      <c r="A4" s="5" t="s">
        <v>2</v>
      </c>
      <c r="B4" s="6" t="s">
        <v>3</v>
      </c>
    </row>
    <row r="5" spans="1:2" ht="15.75">
      <c r="A5" s="5"/>
      <c r="B5" s="6" t="s">
        <v>4</v>
      </c>
    </row>
    <row r="6" spans="1:2" ht="15.75">
      <c r="A6" s="5" t="s">
        <v>5</v>
      </c>
      <c r="B6" s="6" t="s">
        <v>6</v>
      </c>
    </row>
    <row r="7" spans="1:2" ht="15.75">
      <c r="A7" s="5" t="s">
        <v>7</v>
      </c>
      <c r="B7" s="7" t="s">
        <v>8</v>
      </c>
    </row>
    <row r="8" spans="1:2" ht="15.75">
      <c r="A8" s="8"/>
      <c r="B8" s="6" t="s">
        <v>9</v>
      </c>
    </row>
    <row r="9" spans="1:2" ht="15.75">
      <c r="A9" s="8"/>
      <c r="B9" s="6" t="s">
        <v>10</v>
      </c>
    </row>
    <row r="10" spans="1:2" ht="15.75">
      <c r="A10" s="8"/>
      <c r="B10" s="2" t="s">
        <v>11</v>
      </c>
    </row>
    <row r="11" spans="1:2" ht="15.75">
      <c r="A11" s="8"/>
      <c r="B11" s="2" t="s">
        <v>12</v>
      </c>
    </row>
    <row r="12" spans="1:2" ht="15.75">
      <c r="A12" s="8"/>
      <c r="B12" s="2" t="s">
        <v>13</v>
      </c>
    </row>
    <row r="13" spans="1:2" ht="15.75">
      <c r="A13" s="8"/>
      <c r="B13" s="2" t="s">
        <v>14</v>
      </c>
    </row>
    <row r="14" spans="1:2" ht="15.75">
      <c r="A14" s="8"/>
      <c r="B14" s="2" t="s">
        <v>15</v>
      </c>
    </row>
    <row r="15" spans="1:2" ht="15.75">
      <c r="A15" s="8"/>
      <c r="B15" s="9" t="s">
        <v>16</v>
      </c>
    </row>
    <row r="16" spans="1:2" ht="15.75">
      <c r="A16" s="8"/>
      <c r="B16" s="9"/>
    </row>
    <row r="17" spans="1:2" ht="15.75">
      <c r="A17" s="5"/>
      <c r="B17" s="9" t="s">
        <v>17</v>
      </c>
    </row>
  </sheetData>
  <sheetProtection selectLockedCells="1" selectUnlockedCells="1"/>
  <mergeCells count="1">
    <mergeCell ref="A2:B2"/>
  </mergeCell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65"/>
  <sheetViews>
    <sheetView zoomScale="90" zoomScaleNormal="90" workbookViewId="0" topLeftCell="A1">
      <selection activeCell="R41" sqref="R41"/>
    </sheetView>
  </sheetViews>
  <sheetFormatPr defaultColWidth="9.00390625" defaultRowHeight="16.5"/>
  <cols>
    <col min="1" max="1" width="5.625" style="415" customWidth="1"/>
    <col min="2" max="2" width="10.375" style="415" customWidth="1"/>
    <col min="3" max="3" width="7.875" style="415" customWidth="1"/>
    <col min="4" max="4" width="10.125" style="415" customWidth="1"/>
    <col min="5" max="5" width="15.625" style="415" customWidth="1"/>
    <col min="6" max="6" width="5.125" style="415" customWidth="1"/>
    <col min="7" max="7" width="15.875" style="415" customWidth="1"/>
    <col min="8" max="8" width="20.00390625" style="415" customWidth="1"/>
    <col min="9" max="9" width="3.125" style="415" customWidth="1"/>
    <col min="10" max="10" width="21.375" style="415" customWidth="1"/>
    <col min="11" max="14" width="9.00390625" style="475" customWidth="1"/>
    <col min="15" max="15" width="19.25390625" style="476" customWidth="1"/>
    <col min="16" max="16" width="5.625" style="476" customWidth="1"/>
    <col min="17" max="17" width="9.00390625" style="415" customWidth="1"/>
    <col min="18" max="18" width="15.125" style="415" customWidth="1"/>
    <col min="19" max="21" width="8.625" style="415" customWidth="1"/>
    <col min="22" max="22" width="5.625" style="415" customWidth="1"/>
    <col min="23" max="23" width="9.00390625" style="415" customWidth="1"/>
    <col min="24" max="24" width="15.375" style="415" customWidth="1"/>
    <col min="25" max="27" width="8.625" style="415" customWidth="1"/>
    <col min="28" max="16384" width="9.00390625" style="415" customWidth="1"/>
  </cols>
  <sheetData>
    <row r="1" spans="2:8" ht="15.75">
      <c r="B1" s="477" t="s">
        <v>206</v>
      </c>
      <c r="C1" s="478"/>
      <c r="D1" s="478"/>
      <c r="E1" s="476"/>
      <c r="G1" s="475"/>
      <c r="H1" s="477"/>
    </row>
    <row r="2" spans="2:8" ht="15.75">
      <c r="B2" s="477" t="s">
        <v>456</v>
      </c>
      <c r="C2" s="478"/>
      <c r="D2" s="478"/>
      <c r="E2" s="476"/>
      <c r="G2" s="475"/>
      <c r="H2" s="477"/>
    </row>
    <row r="3" spans="2:14" ht="15.75">
      <c r="B3" s="479"/>
      <c r="D3" s="479"/>
      <c r="E3" s="426"/>
      <c r="F3" s="426"/>
      <c r="G3" s="480"/>
      <c r="H3" s="481" t="s">
        <v>208</v>
      </c>
      <c r="I3" s="481"/>
      <c r="J3" s="481"/>
      <c r="K3" s="482" t="s">
        <v>209</v>
      </c>
      <c r="L3" s="475" t="s">
        <v>210</v>
      </c>
      <c r="M3" s="475" t="s">
        <v>210</v>
      </c>
      <c r="N3" s="475" t="s">
        <v>209</v>
      </c>
    </row>
    <row r="4" spans="2:27" ht="15.75">
      <c r="B4" s="483" t="s">
        <v>211</v>
      </c>
      <c r="C4" s="483" t="s">
        <v>212</v>
      </c>
      <c r="D4" s="484" t="s">
        <v>213</v>
      </c>
      <c r="E4" s="483"/>
      <c r="F4" s="483" t="s">
        <v>214</v>
      </c>
      <c r="G4" s="483"/>
      <c r="H4" s="481" t="s">
        <v>215</v>
      </c>
      <c r="I4" s="485"/>
      <c r="J4" s="481" t="s">
        <v>216</v>
      </c>
      <c r="K4" s="483"/>
      <c r="L4" s="483"/>
      <c r="M4" s="483"/>
      <c r="N4" s="483"/>
      <c r="O4" s="456"/>
      <c r="P4" s="456" t="s">
        <v>167</v>
      </c>
      <c r="Q4" s="486" t="s">
        <v>217</v>
      </c>
      <c r="R4" s="476" t="s">
        <v>23</v>
      </c>
      <c r="S4" s="476" t="s">
        <v>218</v>
      </c>
      <c r="T4" s="476" t="s">
        <v>219</v>
      </c>
      <c r="U4" s="476" t="s">
        <v>34</v>
      </c>
      <c r="V4" s="415" t="s">
        <v>168</v>
      </c>
      <c r="W4" s="486" t="s">
        <v>217</v>
      </c>
      <c r="X4" s="476" t="s">
        <v>23</v>
      </c>
      <c r="Y4" s="476" t="s">
        <v>218</v>
      </c>
      <c r="Z4" s="476" t="s">
        <v>219</v>
      </c>
      <c r="AA4" s="476" t="s">
        <v>34</v>
      </c>
    </row>
    <row r="5" spans="2:27" ht="16.5" customHeight="1">
      <c r="B5" s="483" t="s">
        <v>220</v>
      </c>
      <c r="C5" s="487" t="s">
        <v>221</v>
      </c>
      <c r="D5" s="488" t="s">
        <v>211</v>
      </c>
      <c r="E5" s="489"/>
      <c r="F5" s="487" t="s">
        <v>208</v>
      </c>
      <c r="G5" s="487"/>
      <c r="H5" s="490" t="s">
        <v>24</v>
      </c>
      <c r="I5" s="491"/>
      <c r="J5" s="490" t="s">
        <v>24</v>
      </c>
      <c r="K5" s="483"/>
      <c r="L5" s="483"/>
      <c r="M5" s="483"/>
      <c r="N5" s="483"/>
      <c r="O5" s="456"/>
      <c r="P5" s="456"/>
      <c r="Q5" s="485">
        <v>1</v>
      </c>
      <c r="R5" s="492"/>
      <c r="S5" s="492"/>
      <c r="T5" s="492"/>
      <c r="U5" s="492">
        <f>S5*3+T5*0</f>
        <v>0</v>
      </c>
      <c r="W5" s="485">
        <v>1</v>
      </c>
      <c r="X5" s="492"/>
      <c r="Y5" s="492"/>
      <c r="Z5" s="492"/>
      <c r="AA5" s="492">
        <f>Y5*3+Z5*0</f>
        <v>0</v>
      </c>
    </row>
    <row r="6" spans="2:15" ht="15.75" hidden="1">
      <c r="B6" s="493"/>
      <c r="C6" s="493" t="s">
        <v>167</v>
      </c>
      <c r="D6" s="494">
        <v>1</v>
      </c>
      <c r="E6" s="495" t="s">
        <v>44</v>
      </c>
      <c r="F6" s="495" t="s">
        <v>222</v>
      </c>
      <c r="G6" s="495" t="s">
        <v>223</v>
      </c>
      <c r="H6" s="496">
        <f>VLOOKUP(E6,'WD(U21)'!$B$6:$J$85,3,FALSE)</f>
        <v>0</v>
      </c>
      <c r="I6" s="496" t="s">
        <v>222</v>
      </c>
      <c r="J6" s="496" t="s">
        <v>430</v>
      </c>
      <c r="K6" s="497"/>
      <c r="L6" s="497"/>
      <c r="M6" s="497"/>
      <c r="N6" s="497"/>
      <c r="O6" s="456"/>
    </row>
    <row r="7" spans="2:27" ht="15.75">
      <c r="B7" s="498">
        <v>1</v>
      </c>
      <c r="C7" s="499" t="s">
        <v>167</v>
      </c>
      <c r="D7" s="488">
        <v>1</v>
      </c>
      <c r="E7" s="498" t="s">
        <v>44</v>
      </c>
      <c r="F7" s="498" t="s">
        <v>222</v>
      </c>
      <c r="G7" s="498" t="s">
        <v>92</v>
      </c>
      <c r="H7" s="500">
        <f>VLOOKUP(E7,'WD(U21)'!$B$6:$J$85,3,FALSE)</f>
        <v>0</v>
      </c>
      <c r="I7" s="500" t="s">
        <v>222</v>
      </c>
      <c r="J7" s="500">
        <f>VLOOKUP(G7,'WD(U21)'!$B$6:$J$85,3,FALSE)</f>
        <v>0</v>
      </c>
      <c r="K7" s="483"/>
      <c r="L7" s="483"/>
      <c r="M7" s="483"/>
      <c r="N7" s="483"/>
      <c r="O7" s="456"/>
      <c r="Q7" s="485">
        <v>2</v>
      </c>
      <c r="R7" s="492"/>
      <c r="S7" s="492"/>
      <c r="T7" s="492"/>
      <c r="U7" s="492">
        <f aca="true" t="shared" si="0" ref="U7:U8">S7*3+T7*0</f>
        <v>0</v>
      </c>
      <c r="W7" s="485">
        <v>2</v>
      </c>
      <c r="X7" s="492"/>
      <c r="Y7" s="492"/>
      <c r="Z7" s="492"/>
      <c r="AA7" s="492">
        <f aca="true" t="shared" si="1" ref="AA7:AA8">Y7*3+Z7*0</f>
        <v>0</v>
      </c>
    </row>
    <row r="8" spans="2:27" ht="15.75" hidden="1">
      <c r="B8" s="498">
        <v>2</v>
      </c>
      <c r="C8" s="499" t="s">
        <v>167</v>
      </c>
      <c r="D8" s="488">
        <v>2</v>
      </c>
      <c r="E8" s="498" t="s">
        <v>44</v>
      </c>
      <c r="F8" s="498" t="s">
        <v>222</v>
      </c>
      <c r="G8" s="498" t="s">
        <v>97</v>
      </c>
      <c r="H8" s="500">
        <f>VLOOKUP(E8,'WD(U21)'!$B$6:$J$85,3,FALSE)</f>
        <v>0</v>
      </c>
      <c r="I8" s="500" t="s">
        <v>222</v>
      </c>
      <c r="J8" s="500">
        <f>VLOOKUP(G8,'WD(U21)'!$B$6:$J$85,3,FALSE)</f>
        <v>0</v>
      </c>
      <c r="K8" s="483"/>
      <c r="L8" s="483"/>
      <c r="M8" s="483"/>
      <c r="N8" s="483"/>
      <c r="O8" s="456"/>
      <c r="Q8" s="501">
        <v>3</v>
      </c>
      <c r="R8" s="502"/>
      <c r="S8" s="502"/>
      <c r="T8" s="502"/>
      <c r="U8" s="492">
        <f t="shared" si="0"/>
        <v>0</v>
      </c>
      <c r="W8" s="485">
        <v>3</v>
      </c>
      <c r="X8" s="492"/>
      <c r="Y8" s="492"/>
      <c r="Z8" s="492"/>
      <c r="AA8" s="492">
        <f t="shared" si="1"/>
        <v>0</v>
      </c>
    </row>
    <row r="9" spans="2:15" ht="15.75" hidden="1">
      <c r="B9" s="503"/>
      <c r="C9" s="503" t="s">
        <v>167</v>
      </c>
      <c r="D9" s="503">
        <v>4</v>
      </c>
      <c r="E9" s="503" t="s">
        <v>92</v>
      </c>
      <c r="F9" s="503" t="s">
        <v>222</v>
      </c>
      <c r="G9" s="503" t="s">
        <v>223</v>
      </c>
      <c r="H9" s="504">
        <f>VLOOKUP(E9,'WD(U21)'!$B$6:$J$85,3,FALSE)</f>
        <v>0</v>
      </c>
      <c r="I9" s="504" t="s">
        <v>222</v>
      </c>
      <c r="J9" s="504" t="s">
        <v>430</v>
      </c>
      <c r="K9" s="504"/>
      <c r="L9" s="504"/>
      <c r="M9" s="504"/>
      <c r="N9" s="504"/>
      <c r="O9" s="456"/>
    </row>
    <row r="10" spans="2:15" ht="15.75" hidden="1">
      <c r="B10" s="503"/>
      <c r="C10" s="503" t="s">
        <v>167</v>
      </c>
      <c r="D10" s="503">
        <v>5</v>
      </c>
      <c r="E10" s="503" t="s">
        <v>97</v>
      </c>
      <c r="F10" s="503" t="s">
        <v>222</v>
      </c>
      <c r="G10" s="503" t="s">
        <v>223</v>
      </c>
      <c r="H10" s="504">
        <f>VLOOKUP(E10,'WD(U21)'!$B$6:$J$85,3,FALSE)</f>
        <v>0</v>
      </c>
      <c r="I10" s="504" t="s">
        <v>222</v>
      </c>
      <c r="J10" s="504" t="s">
        <v>430</v>
      </c>
      <c r="K10" s="504"/>
      <c r="L10" s="504"/>
      <c r="M10" s="504"/>
      <c r="N10" s="504"/>
      <c r="O10" s="456"/>
    </row>
    <row r="11" spans="2:27" ht="15.75" hidden="1">
      <c r="B11" s="498">
        <v>3</v>
      </c>
      <c r="C11" s="499" t="s">
        <v>167</v>
      </c>
      <c r="D11" s="488">
        <v>3</v>
      </c>
      <c r="E11" s="498" t="s">
        <v>44</v>
      </c>
      <c r="F11" s="498" t="s">
        <v>222</v>
      </c>
      <c r="G11" s="498" t="s">
        <v>92</v>
      </c>
      <c r="H11" s="500">
        <f>VLOOKUP(E11,'WD(U21)'!$B$6:$J$85,3,FALSE)</f>
        <v>0</v>
      </c>
      <c r="I11" s="500" t="s">
        <v>222</v>
      </c>
      <c r="J11" s="500">
        <f>VLOOKUP(G11,'WD(U21)'!$B$6:$J$85,3,FALSE)</f>
        <v>0</v>
      </c>
      <c r="K11" s="483"/>
      <c r="L11" s="483"/>
      <c r="M11" s="483"/>
      <c r="N11" s="483"/>
      <c r="O11" s="456"/>
      <c r="Q11" s="485"/>
      <c r="R11" s="505"/>
      <c r="S11" s="492"/>
      <c r="T11" s="492"/>
      <c r="U11" s="492"/>
      <c r="W11" s="501"/>
      <c r="X11" s="502"/>
      <c r="Y11" s="502"/>
      <c r="Z11" s="502"/>
      <c r="AA11" s="502"/>
    </row>
    <row r="12" spans="2:15" ht="15.75" hidden="1">
      <c r="B12" s="498">
        <v>4</v>
      </c>
      <c r="C12" s="499" t="s">
        <v>168</v>
      </c>
      <c r="D12" s="488">
        <v>1</v>
      </c>
      <c r="E12" s="498" t="s">
        <v>52</v>
      </c>
      <c r="F12" s="498" t="s">
        <v>222</v>
      </c>
      <c r="G12" s="498" t="s">
        <v>232</v>
      </c>
      <c r="H12" s="500">
        <f>VLOOKUP(E12,'WD(U21)'!$B$6:$J$85,3,FALSE)</f>
        <v>0</v>
      </c>
      <c r="I12" s="500" t="s">
        <v>222</v>
      </c>
      <c r="J12" s="500" t="e">
        <f>VLOOKUP(G12,'WD(U21)'!$B$6:$J$85,3,FALSE)</f>
        <v>#N/A</v>
      </c>
      <c r="K12" s="483"/>
      <c r="L12" s="483"/>
      <c r="M12" s="483"/>
      <c r="N12" s="483"/>
      <c r="O12" s="456"/>
    </row>
    <row r="13" spans="2:27" ht="15.75">
      <c r="B13" s="498">
        <v>2</v>
      </c>
      <c r="C13" s="499" t="s">
        <v>168</v>
      </c>
      <c r="D13" s="488">
        <v>1</v>
      </c>
      <c r="E13" s="498" t="s">
        <v>88</v>
      </c>
      <c r="F13" s="498" t="s">
        <v>222</v>
      </c>
      <c r="G13" s="498" t="s">
        <v>104</v>
      </c>
      <c r="H13" s="500">
        <f>VLOOKUP(E13,'WD(U21)'!$B$6:$J$85,3,FALSE)</f>
        <v>0</v>
      </c>
      <c r="I13" s="500" t="s">
        <v>222</v>
      </c>
      <c r="J13" s="500">
        <f>VLOOKUP(G13,'WD(U21)'!$B$6:$J$85,3,FALSE)</f>
        <v>0</v>
      </c>
      <c r="K13" s="483"/>
      <c r="L13" s="483"/>
      <c r="M13" s="483"/>
      <c r="N13" s="483"/>
      <c r="O13" s="456"/>
      <c r="W13" s="501">
        <v>3</v>
      </c>
      <c r="X13" s="502"/>
      <c r="Y13" s="502"/>
      <c r="Z13" s="502"/>
      <c r="AA13" s="492">
        <f>Y13*3+Z13*0</f>
        <v>0</v>
      </c>
    </row>
    <row r="14" spans="2:27" ht="15.75">
      <c r="B14" s="498">
        <v>3</v>
      </c>
      <c r="C14" s="499" t="s">
        <v>168</v>
      </c>
      <c r="D14" s="488">
        <v>2</v>
      </c>
      <c r="E14" s="498" t="s">
        <v>52</v>
      </c>
      <c r="F14" s="498" t="s">
        <v>222</v>
      </c>
      <c r="G14" s="498" t="s">
        <v>104</v>
      </c>
      <c r="H14" s="500">
        <f>VLOOKUP(E14,'WD(U21)'!$B$6:$J$85,3,FALSE)</f>
        <v>0</v>
      </c>
      <c r="I14" s="500" t="s">
        <v>222</v>
      </c>
      <c r="J14" s="500">
        <f>VLOOKUP(G14,'WD(U21)'!$B$6:$J$85,3,FALSE)</f>
        <v>0</v>
      </c>
      <c r="K14" s="483"/>
      <c r="L14" s="483"/>
      <c r="M14" s="483"/>
      <c r="N14" s="483"/>
      <c r="O14" s="456"/>
      <c r="P14" s="456"/>
      <c r="Q14" s="486"/>
      <c r="R14" s="476"/>
      <c r="S14" s="476"/>
      <c r="T14" s="476"/>
      <c r="U14" s="476"/>
      <c r="W14" s="486"/>
      <c r="X14" s="476"/>
      <c r="Y14" s="476"/>
      <c r="Z14" s="476"/>
      <c r="AA14" s="476"/>
    </row>
    <row r="15" spans="2:27" ht="15.75" hidden="1">
      <c r="B15" s="498">
        <v>7</v>
      </c>
      <c r="C15" s="499" t="s">
        <v>168</v>
      </c>
      <c r="D15" s="488">
        <v>4</v>
      </c>
      <c r="E15" s="498" t="s">
        <v>88</v>
      </c>
      <c r="F15" s="498" t="s">
        <v>222</v>
      </c>
      <c r="G15" s="498" t="s">
        <v>232</v>
      </c>
      <c r="H15" s="500">
        <f>VLOOKUP(E15,'WD(U21)'!$B$6:$J$85,3,FALSE)</f>
        <v>0</v>
      </c>
      <c r="I15" s="500" t="s">
        <v>222</v>
      </c>
      <c r="J15" s="500" t="e">
        <f>VLOOKUP(G15,'WD(U21)'!$B$6:$J$85,3,FALSE)</f>
        <v>#N/A</v>
      </c>
      <c r="K15" s="483"/>
      <c r="L15" s="483"/>
      <c r="M15" s="483"/>
      <c r="N15" s="483"/>
      <c r="O15" s="456"/>
      <c r="P15" s="456" t="s">
        <v>169</v>
      </c>
      <c r="Q15" s="485">
        <v>1</v>
      </c>
      <c r="R15" s="492"/>
      <c r="S15" s="492"/>
      <c r="T15" s="492"/>
      <c r="U15" s="492">
        <f aca="true" t="shared" si="2" ref="U15:U16">S15*3+T15*0</f>
        <v>0</v>
      </c>
      <c r="V15" s="415" t="s">
        <v>170</v>
      </c>
      <c r="W15" s="485">
        <v>1</v>
      </c>
      <c r="X15" s="492"/>
      <c r="Y15" s="492"/>
      <c r="Z15" s="492"/>
      <c r="AA15" s="492">
        <f aca="true" t="shared" si="3" ref="AA15:AA16">Y15*3+Z15*0</f>
        <v>0</v>
      </c>
    </row>
    <row r="16" spans="2:27" ht="15.75" hidden="1">
      <c r="B16" s="498">
        <v>8</v>
      </c>
      <c r="C16" s="499" t="s">
        <v>168</v>
      </c>
      <c r="D16" s="488">
        <v>5</v>
      </c>
      <c r="E16" s="498" t="s">
        <v>104</v>
      </c>
      <c r="F16" s="498" t="s">
        <v>222</v>
      </c>
      <c r="G16" s="498" t="s">
        <v>232</v>
      </c>
      <c r="H16" s="500">
        <f>VLOOKUP(E16,'WD(U21)'!$B$6:$J$85,3,FALSE)</f>
        <v>0</v>
      </c>
      <c r="I16" s="500" t="s">
        <v>222</v>
      </c>
      <c r="J16" s="500" t="e">
        <f>VLOOKUP(G16,'WD(U21)'!$B$6:$J$85,3,FALSE)</f>
        <v>#N/A</v>
      </c>
      <c r="K16" s="483"/>
      <c r="L16" s="483"/>
      <c r="M16" s="483"/>
      <c r="N16" s="483"/>
      <c r="O16" s="456"/>
      <c r="Q16" s="485">
        <v>2</v>
      </c>
      <c r="R16" s="492"/>
      <c r="S16" s="492"/>
      <c r="T16" s="492"/>
      <c r="U16" s="492">
        <f t="shared" si="2"/>
        <v>0</v>
      </c>
      <c r="W16" s="485">
        <v>2</v>
      </c>
      <c r="X16" s="492"/>
      <c r="Y16" s="492"/>
      <c r="Z16" s="492"/>
      <c r="AA16" s="492">
        <f t="shared" si="3"/>
        <v>0</v>
      </c>
    </row>
    <row r="17" spans="2:27" ht="15.75">
      <c r="B17" s="498">
        <v>4</v>
      </c>
      <c r="C17" s="499" t="s">
        <v>168</v>
      </c>
      <c r="D17" s="488">
        <v>3</v>
      </c>
      <c r="E17" s="498" t="s">
        <v>52</v>
      </c>
      <c r="F17" s="498" t="s">
        <v>222</v>
      </c>
      <c r="G17" s="498" t="s">
        <v>88</v>
      </c>
      <c r="H17" s="500">
        <f>VLOOKUP(E17,'WD(U21)'!$B$6:$J$85,3,FALSE)</f>
        <v>0</v>
      </c>
      <c r="I17" s="500" t="s">
        <v>222</v>
      </c>
      <c r="J17" s="500">
        <f>VLOOKUP(G17,'WD(U21)'!$B$6:$J$85,3,FALSE)</f>
        <v>0</v>
      </c>
      <c r="K17" s="500"/>
      <c r="L17" s="500"/>
      <c r="M17" s="500"/>
      <c r="N17" s="500"/>
      <c r="O17" s="506"/>
      <c r="P17" s="456" t="s">
        <v>169</v>
      </c>
      <c r="Q17" s="486" t="s">
        <v>217</v>
      </c>
      <c r="R17" s="476" t="s">
        <v>23</v>
      </c>
      <c r="S17" s="476" t="s">
        <v>218</v>
      </c>
      <c r="T17" s="476" t="s">
        <v>219</v>
      </c>
      <c r="U17" s="476" t="s">
        <v>34</v>
      </c>
      <c r="V17" s="415" t="s">
        <v>170</v>
      </c>
      <c r="W17" s="486" t="s">
        <v>217</v>
      </c>
      <c r="X17" s="476" t="s">
        <v>23</v>
      </c>
      <c r="Y17" s="476" t="s">
        <v>218</v>
      </c>
      <c r="Z17" s="476" t="s">
        <v>219</v>
      </c>
      <c r="AA17" s="476" t="s">
        <v>34</v>
      </c>
    </row>
    <row r="18" spans="2:27" ht="15.75" hidden="1">
      <c r="B18" s="498">
        <v>10</v>
      </c>
      <c r="C18" s="499" t="s">
        <v>169</v>
      </c>
      <c r="D18" s="488">
        <v>1</v>
      </c>
      <c r="E18" s="498" t="s">
        <v>59</v>
      </c>
      <c r="F18" s="498" t="s">
        <v>222</v>
      </c>
      <c r="G18" s="498" t="s">
        <v>130</v>
      </c>
      <c r="H18" s="500">
        <f>VLOOKUP(E18,'WD(U21)'!$B$6:$J$85,3,FALSE)</f>
        <v>0</v>
      </c>
      <c r="I18" s="500" t="s">
        <v>222</v>
      </c>
      <c r="J18" s="500">
        <f>VLOOKUP(G18,'WD(U21)'!$B$6:$J$85,3,FALSE)</f>
        <v>0</v>
      </c>
      <c r="K18" s="483"/>
      <c r="L18" s="483"/>
      <c r="M18" s="483"/>
      <c r="N18" s="483"/>
      <c r="O18" s="456"/>
      <c r="P18" s="456" t="s">
        <v>169</v>
      </c>
      <c r="Q18" s="485">
        <v>1</v>
      </c>
      <c r="R18" s="492"/>
      <c r="S18" s="492"/>
      <c r="T18" s="492"/>
      <c r="U18" s="492">
        <f aca="true" t="shared" si="4" ref="U18:U23">S18*3+T18*0</f>
        <v>0</v>
      </c>
      <c r="V18" s="415" t="s">
        <v>170</v>
      </c>
      <c r="W18" s="485">
        <v>1</v>
      </c>
      <c r="X18" s="492"/>
      <c r="Y18" s="492"/>
      <c r="Z18" s="492"/>
      <c r="AA18" s="492">
        <f aca="true" t="shared" si="5" ref="AA18:AA23">Y18*3+Z18*0</f>
        <v>0</v>
      </c>
    </row>
    <row r="19" spans="2:27" ht="15.75">
      <c r="B19" s="498">
        <v>5</v>
      </c>
      <c r="C19" s="499" t="s">
        <v>169</v>
      </c>
      <c r="D19" s="488">
        <v>1</v>
      </c>
      <c r="E19" s="498" t="s">
        <v>82</v>
      </c>
      <c r="F19" s="498" t="s">
        <v>222</v>
      </c>
      <c r="G19" s="498" t="s">
        <v>110</v>
      </c>
      <c r="H19" s="500">
        <f>VLOOKUP(E19,'WD(U21)'!$B$6:$J$85,3,FALSE)</f>
        <v>0</v>
      </c>
      <c r="I19" s="500" t="s">
        <v>222</v>
      </c>
      <c r="J19" s="500">
        <f>VLOOKUP(G19,'WD(U21)'!$B$6:$J$85,3,FALSE)</f>
        <v>0</v>
      </c>
      <c r="K19" s="483"/>
      <c r="L19" s="483"/>
      <c r="M19" s="483"/>
      <c r="N19" s="483"/>
      <c r="O19" s="456"/>
      <c r="Q19" s="485">
        <v>1</v>
      </c>
      <c r="R19" s="492"/>
      <c r="S19" s="492"/>
      <c r="T19" s="492"/>
      <c r="U19" s="492">
        <f t="shared" si="4"/>
        <v>0</v>
      </c>
      <c r="W19" s="485">
        <v>2</v>
      </c>
      <c r="X19" s="492"/>
      <c r="Y19" s="492"/>
      <c r="Z19" s="492"/>
      <c r="AA19" s="492">
        <f t="shared" si="5"/>
        <v>0</v>
      </c>
    </row>
    <row r="20" spans="2:27" ht="15.75">
      <c r="B20" s="498">
        <v>6</v>
      </c>
      <c r="C20" s="499" t="s">
        <v>169</v>
      </c>
      <c r="D20" s="488">
        <v>2</v>
      </c>
      <c r="E20" s="498" t="s">
        <v>59</v>
      </c>
      <c r="F20" s="498" t="s">
        <v>222</v>
      </c>
      <c r="G20" s="498" t="s">
        <v>110</v>
      </c>
      <c r="H20" s="500">
        <f>VLOOKUP(E20,'WD(U21)'!$B$6:$J$85,3,FALSE)</f>
        <v>0</v>
      </c>
      <c r="I20" s="500" t="s">
        <v>222</v>
      </c>
      <c r="J20" s="500">
        <f>VLOOKUP(G20,'WD(U21)'!$B$6:$J$85,3,FALSE)</f>
        <v>0</v>
      </c>
      <c r="K20" s="483"/>
      <c r="L20" s="483"/>
      <c r="M20" s="483"/>
      <c r="N20" s="483"/>
      <c r="O20" s="456"/>
      <c r="Q20" s="485">
        <v>2</v>
      </c>
      <c r="R20" s="492"/>
      <c r="S20" s="492"/>
      <c r="T20" s="492"/>
      <c r="U20" s="492">
        <f t="shared" si="4"/>
        <v>0</v>
      </c>
      <c r="W20" s="485">
        <v>1</v>
      </c>
      <c r="X20" s="492"/>
      <c r="Y20" s="492"/>
      <c r="Z20" s="492"/>
      <c r="AA20" s="492">
        <f t="shared" si="5"/>
        <v>0</v>
      </c>
    </row>
    <row r="21" spans="2:27" ht="15.75" hidden="1">
      <c r="B21" s="498">
        <v>13</v>
      </c>
      <c r="C21" s="499" t="s">
        <v>169</v>
      </c>
      <c r="D21" s="488">
        <v>4</v>
      </c>
      <c r="E21" s="498" t="s">
        <v>82</v>
      </c>
      <c r="F21" s="498" t="s">
        <v>222</v>
      </c>
      <c r="G21" s="498" t="s">
        <v>130</v>
      </c>
      <c r="H21" s="500">
        <f>VLOOKUP(E21,'WD(U21)'!$B$6:$J$85,3,FALSE)</f>
        <v>0</v>
      </c>
      <c r="I21" s="500" t="s">
        <v>222</v>
      </c>
      <c r="J21" s="500">
        <f>VLOOKUP(G21,'WD(U21)'!$B$6:$J$85,3,FALSE)</f>
        <v>0</v>
      </c>
      <c r="K21" s="483"/>
      <c r="L21" s="483"/>
      <c r="M21" s="483"/>
      <c r="N21" s="483"/>
      <c r="O21" s="456"/>
      <c r="P21" s="456"/>
      <c r="Q21" s="501">
        <v>2</v>
      </c>
      <c r="R21" s="502"/>
      <c r="S21" s="502"/>
      <c r="T21" s="502"/>
      <c r="U21" s="492">
        <f t="shared" si="4"/>
        <v>0</v>
      </c>
      <c r="W21" s="501">
        <v>2</v>
      </c>
      <c r="X21" s="502"/>
      <c r="Y21" s="502"/>
      <c r="Z21" s="502"/>
      <c r="AA21" s="492">
        <f t="shared" si="5"/>
        <v>0</v>
      </c>
    </row>
    <row r="22" spans="2:27" ht="15.75" hidden="1">
      <c r="B22" s="498">
        <v>14</v>
      </c>
      <c r="C22" s="499" t="s">
        <v>169</v>
      </c>
      <c r="D22" s="488">
        <v>5</v>
      </c>
      <c r="E22" s="498" t="s">
        <v>110</v>
      </c>
      <c r="F22" s="498" t="s">
        <v>222</v>
      </c>
      <c r="G22" s="498" t="s">
        <v>130</v>
      </c>
      <c r="H22" s="500">
        <f>VLOOKUP(E22,'WD(U21)'!$B$6:$J$85,3,FALSE)</f>
        <v>0</v>
      </c>
      <c r="I22" s="500" t="s">
        <v>222</v>
      </c>
      <c r="J22" s="500">
        <f>VLOOKUP(G22,'WD(U21)'!$B$6:$J$85,3,FALSE)</f>
        <v>0</v>
      </c>
      <c r="K22" s="483"/>
      <c r="L22" s="483"/>
      <c r="M22" s="483"/>
      <c r="N22" s="483"/>
      <c r="O22" s="456"/>
      <c r="P22" s="456"/>
      <c r="Q22" s="501">
        <v>3</v>
      </c>
      <c r="R22" s="502"/>
      <c r="S22" s="502"/>
      <c r="T22" s="502"/>
      <c r="U22" s="492">
        <f t="shared" si="4"/>
        <v>0</v>
      </c>
      <c r="W22" s="501">
        <v>3</v>
      </c>
      <c r="X22" s="502"/>
      <c r="Y22" s="502"/>
      <c r="Z22" s="502"/>
      <c r="AA22" s="492">
        <f t="shared" si="5"/>
        <v>0</v>
      </c>
    </row>
    <row r="23" spans="2:27" ht="15.75">
      <c r="B23" s="498">
        <v>7</v>
      </c>
      <c r="C23" s="499" t="s">
        <v>169</v>
      </c>
      <c r="D23" s="488">
        <v>3</v>
      </c>
      <c r="E23" s="498" t="s">
        <v>59</v>
      </c>
      <c r="F23" s="498" t="s">
        <v>222</v>
      </c>
      <c r="G23" s="498" t="s">
        <v>82</v>
      </c>
      <c r="H23" s="500">
        <f>VLOOKUP(E23,'WD(U21)'!$B$6:$J$85,3,FALSE)</f>
        <v>0</v>
      </c>
      <c r="I23" s="500" t="s">
        <v>222</v>
      </c>
      <c r="J23" s="500">
        <f>VLOOKUP(G23,'WD(U21)'!$B$6:$J$85,3,FALSE)</f>
        <v>0</v>
      </c>
      <c r="K23" s="483"/>
      <c r="L23" s="483"/>
      <c r="M23" s="483"/>
      <c r="N23" s="483"/>
      <c r="O23" s="456"/>
      <c r="P23" s="456"/>
      <c r="Q23" s="501">
        <v>3</v>
      </c>
      <c r="R23" s="502"/>
      <c r="S23" s="502"/>
      <c r="T23" s="502"/>
      <c r="U23" s="492">
        <f t="shared" si="4"/>
        <v>0</v>
      </c>
      <c r="W23" s="501">
        <v>4</v>
      </c>
      <c r="X23" s="502"/>
      <c r="Y23" s="502"/>
      <c r="Z23" s="502"/>
      <c r="AA23" s="492">
        <f t="shared" si="5"/>
        <v>0</v>
      </c>
    </row>
    <row r="24" spans="2:15" ht="15.75" hidden="1">
      <c r="B24" s="498">
        <v>16</v>
      </c>
      <c r="C24" s="499" t="s">
        <v>170</v>
      </c>
      <c r="D24" s="488">
        <v>1</v>
      </c>
      <c r="E24" s="498" t="s">
        <v>67</v>
      </c>
      <c r="F24" s="498" t="s">
        <v>222</v>
      </c>
      <c r="G24" s="498" t="s">
        <v>123</v>
      </c>
      <c r="H24" s="500">
        <f>VLOOKUP(E24,'WD(U21)'!$B$6:$J$85,3,FALSE)</f>
        <v>0</v>
      </c>
      <c r="I24" s="500" t="s">
        <v>222</v>
      </c>
      <c r="J24" s="500">
        <f>VLOOKUP(G24,'WD(U21)'!$B$6:$J$85,3,FALSE)</f>
        <v>0</v>
      </c>
      <c r="K24" s="483"/>
      <c r="L24" s="483"/>
      <c r="M24" s="483"/>
      <c r="N24" s="483"/>
      <c r="O24" s="456"/>
    </row>
    <row r="25" spans="2:16" ht="15.75">
      <c r="B25" s="498">
        <v>8</v>
      </c>
      <c r="C25" s="499" t="s">
        <v>170</v>
      </c>
      <c r="D25" s="488">
        <v>1</v>
      </c>
      <c r="E25" s="498" t="s">
        <v>75</v>
      </c>
      <c r="F25" s="498" t="s">
        <v>222</v>
      </c>
      <c r="G25" s="498" t="s">
        <v>116</v>
      </c>
      <c r="H25" s="500">
        <f>VLOOKUP(E25,'WD(U21)'!$B$6:$J$85,3,FALSE)</f>
        <v>0</v>
      </c>
      <c r="I25" s="500" t="s">
        <v>222</v>
      </c>
      <c r="J25" s="500">
        <f>VLOOKUP(G25,'WD(U21)'!$B$6:$J$85,3,FALSE)</f>
        <v>0</v>
      </c>
      <c r="K25" s="483"/>
      <c r="L25" s="483"/>
      <c r="M25" s="483"/>
      <c r="N25" s="483"/>
      <c r="O25" s="456"/>
      <c r="P25" s="456"/>
    </row>
    <row r="26" spans="2:27" ht="15.75">
      <c r="B26" s="498">
        <v>9</v>
      </c>
      <c r="C26" s="499" t="s">
        <v>170</v>
      </c>
      <c r="D26" s="488">
        <v>2</v>
      </c>
      <c r="E26" s="498" t="s">
        <v>67</v>
      </c>
      <c r="F26" s="498" t="s">
        <v>222</v>
      </c>
      <c r="G26" s="498" t="s">
        <v>116</v>
      </c>
      <c r="H26" s="500">
        <f>VLOOKUP(E26,'WD(U21)'!$B$6:$J$85,3,FALSE)</f>
        <v>0</v>
      </c>
      <c r="I26" s="500" t="s">
        <v>222</v>
      </c>
      <c r="J26" s="500">
        <f>VLOOKUP(G26,'WD(U21)'!$B$6:$J$85,3,FALSE)</f>
        <v>0</v>
      </c>
      <c r="K26" s="483"/>
      <c r="L26" s="483"/>
      <c r="M26" s="483"/>
      <c r="N26" s="483"/>
      <c r="O26" s="456"/>
      <c r="P26" s="456" t="s">
        <v>249</v>
      </c>
      <c r="Q26" s="486" t="s">
        <v>217</v>
      </c>
      <c r="R26" s="476" t="s">
        <v>23</v>
      </c>
      <c r="S26" s="476" t="s">
        <v>218</v>
      </c>
      <c r="T26" s="476" t="s">
        <v>219</v>
      </c>
      <c r="U26" s="476" t="s">
        <v>34</v>
      </c>
      <c r="V26" s="415" t="s">
        <v>253</v>
      </c>
      <c r="W26" s="486" t="s">
        <v>217</v>
      </c>
      <c r="X26" s="476" t="s">
        <v>23</v>
      </c>
      <c r="Y26" s="476" t="s">
        <v>218</v>
      </c>
      <c r="Z26" s="476" t="s">
        <v>219</v>
      </c>
      <c r="AA26" s="476" t="s">
        <v>34</v>
      </c>
    </row>
    <row r="27" spans="2:16" ht="15.75" hidden="1">
      <c r="B27" s="498">
        <v>19</v>
      </c>
      <c r="C27" s="499" t="s">
        <v>170</v>
      </c>
      <c r="D27" s="488">
        <v>4</v>
      </c>
      <c r="E27" s="498" t="s">
        <v>75</v>
      </c>
      <c r="F27" s="498" t="s">
        <v>222</v>
      </c>
      <c r="G27" s="498" t="s">
        <v>123</v>
      </c>
      <c r="H27" s="500">
        <f>VLOOKUP(E27,'WD(U21)'!$B$6:$J$85,3,FALSE)</f>
        <v>0</v>
      </c>
      <c r="I27" s="500" t="s">
        <v>222</v>
      </c>
      <c r="J27" s="500">
        <f>VLOOKUP(G27,'WD(U21)'!$B$6:$J$85,3,FALSE)</f>
        <v>0</v>
      </c>
      <c r="K27" s="483"/>
      <c r="L27" s="483"/>
      <c r="M27" s="483"/>
      <c r="N27" s="483"/>
      <c r="O27" s="456"/>
      <c r="P27" s="456"/>
    </row>
    <row r="28" spans="2:15" ht="15.75" hidden="1">
      <c r="B28" s="498">
        <v>20</v>
      </c>
      <c r="C28" s="499" t="s">
        <v>170</v>
      </c>
      <c r="D28" s="488">
        <v>5</v>
      </c>
      <c r="E28" s="498" t="s">
        <v>116</v>
      </c>
      <c r="F28" s="498" t="s">
        <v>222</v>
      </c>
      <c r="G28" s="498" t="s">
        <v>123</v>
      </c>
      <c r="H28" s="500">
        <f>VLOOKUP(E28,'WD(U21)'!$B$6:$J$85,3,FALSE)</f>
        <v>0</v>
      </c>
      <c r="I28" s="500" t="s">
        <v>222</v>
      </c>
      <c r="J28" s="500">
        <f>VLOOKUP(G28,'WD(U21)'!$B$6:$J$85,3,FALSE)</f>
        <v>0</v>
      </c>
      <c r="K28" s="483"/>
      <c r="L28" s="483"/>
      <c r="M28" s="483"/>
      <c r="N28" s="483"/>
      <c r="O28" s="456"/>
    </row>
    <row r="29" spans="2:27" ht="15.75">
      <c r="B29" s="498">
        <v>10</v>
      </c>
      <c r="C29" s="499" t="s">
        <v>170</v>
      </c>
      <c r="D29" s="507">
        <v>3</v>
      </c>
      <c r="E29" s="498" t="s">
        <v>67</v>
      </c>
      <c r="F29" s="498" t="s">
        <v>222</v>
      </c>
      <c r="G29" s="498" t="s">
        <v>75</v>
      </c>
      <c r="H29" s="500">
        <f>VLOOKUP(E29,'WD(U21)'!$B$6:$J$85,3,FALSE)</f>
        <v>0</v>
      </c>
      <c r="I29" s="500" t="s">
        <v>222</v>
      </c>
      <c r="J29" s="500">
        <f>VLOOKUP(G29,'WD(U21)'!$B$6:$J$85,3,FALSE)</f>
        <v>0</v>
      </c>
      <c r="K29" s="483"/>
      <c r="L29" s="483"/>
      <c r="M29" s="483"/>
      <c r="N29" s="483"/>
      <c r="O29" s="456"/>
      <c r="Q29" s="485">
        <v>1</v>
      </c>
      <c r="R29" s="492"/>
      <c r="S29" s="492"/>
      <c r="T29" s="492"/>
      <c r="U29" s="492">
        <f aca="true" t="shared" si="6" ref="U29:U31">S29*3+T29*0</f>
        <v>0</v>
      </c>
      <c r="W29" s="485">
        <v>1</v>
      </c>
      <c r="X29" s="492"/>
      <c r="Y29" s="492"/>
      <c r="Z29" s="492"/>
      <c r="AA29" s="492">
        <f aca="true" t="shared" si="7" ref="AA29:AA31">Y29*3+Z29*0</f>
        <v>0</v>
      </c>
    </row>
    <row r="30" spans="2:27" ht="15.75">
      <c r="B30" s="508">
        <v>11</v>
      </c>
      <c r="C30" s="509" t="s">
        <v>249</v>
      </c>
      <c r="D30" s="488">
        <v>1</v>
      </c>
      <c r="E30" s="498" t="s">
        <v>250</v>
      </c>
      <c r="F30" s="498" t="s">
        <v>222</v>
      </c>
      <c r="G30" s="498" t="s">
        <v>251</v>
      </c>
      <c r="H30" s="500" t="e">
        <f>VLOOKUP(E30,'WD(U21)'!$B$6:$J$85,3,FALSE)</f>
        <v>#N/A</v>
      </c>
      <c r="I30" s="500" t="s">
        <v>222</v>
      </c>
      <c r="J30" s="500" t="e">
        <f>VLOOKUP(G30,'WD(U21)'!$B$6:$J$85,3,FALSE)</f>
        <v>#N/A</v>
      </c>
      <c r="K30" s="510"/>
      <c r="L30" s="511"/>
      <c r="M30" s="511"/>
      <c r="N30" s="511"/>
      <c r="O30" s="456"/>
      <c r="Q30" s="485">
        <v>2</v>
      </c>
      <c r="R30" s="492"/>
      <c r="S30" s="492"/>
      <c r="T30" s="492"/>
      <c r="U30" s="492">
        <f t="shared" si="6"/>
        <v>0</v>
      </c>
      <c r="W30" s="485">
        <v>2</v>
      </c>
      <c r="X30" s="492"/>
      <c r="Y30" s="492"/>
      <c r="Z30" s="492"/>
      <c r="AA30" s="492">
        <f t="shared" si="7"/>
        <v>0</v>
      </c>
    </row>
    <row r="31" spans="2:27" ht="15.75">
      <c r="B31" s="498">
        <v>12</v>
      </c>
      <c r="C31" s="509" t="s">
        <v>249</v>
      </c>
      <c r="D31" s="488">
        <v>2</v>
      </c>
      <c r="E31" s="498" t="s">
        <v>252</v>
      </c>
      <c r="F31" s="498" t="s">
        <v>222</v>
      </c>
      <c r="G31" s="498" t="s">
        <v>251</v>
      </c>
      <c r="H31" s="500" t="e">
        <f>VLOOKUP(E31,'WD(U21)'!$B$6:$J$85,3,FALSE)</f>
        <v>#N/A</v>
      </c>
      <c r="I31" s="500" t="s">
        <v>222</v>
      </c>
      <c r="J31" s="500" t="e">
        <f>VLOOKUP(G31,'WD(U21)'!$B$6:$J$85,3,FALSE)</f>
        <v>#N/A</v>
      </c>
      <c r="K31" s="512"/>
      <c r="L31" s="483"/>
      <c r="M31" s="483"/>
      <c r="N31" s="483"/>
      <c r="O31" s="456"/>
      <c r="Q31" s="501">
        <v>3</v>
      </c>
      <c r="R31" s="502"/>
      <c r="S31" s="502"/>
      <c r="T31" s="502"/>
      <c r="U31" s="492">
        <f t="shared" si="6"/>
        <v>0</v>
      </c>
      <c r="W31" s="501">
        <v>3</v>
      </c>
      <c r="X31" s="502"/>
      <c r="Y31" s="502"/>
      <c r="Z31" s="502"/>
      <c r="AA31" s="492">
        <f t="shared" si="7"/>
        <v>0</v>
      </c>
    </row>
    <row r="32" spans="2:15" ht="15.75">
      <c r="B32" s="498">
        <v>13</v>
      </c>
      <c r="C32" s="509" t="s">
        <v>249</v>
      </c>
      <c r="D32" s="488">
        <v>3</v>
      </c>
      <c r="E32" s="498" t="s">
        <v>252</v>
      </c>
      <c r="F32" s="498" t="s">
        <v>222</v>
      </c>
      <c r="G32" s="498" t="s">
        <v>250</v>
      </c>
      <c r="H32" s="500" t="e">
        <f>VLOOKUP(E32,'WD(U21)'!$B$6:$J$85,3,FALSE)</f>
        <v>#N/A</v>
      </c>
      <c r="I32" s="500" t="s">
        <v>222</v>
      </c>
      <c r="J32" s="500" t="e">
        <f>VLOOKUP(G32,'WD(U21)'!$B$6:$J$85,3,FALSE)</f>
        <v>#N/A</v>
      </c>
      <c r="K32" s="512"/>
      <c r="L32" s="483"/>
      <c r="M32" s="483"/>
      <c r="N32" s="483"/>
      <c r="O32" s="456"/>
    </row>
    <row r="33" spans="2:27" ht="15.75">
      <c r="B33" s="498">
        <v>14</v>
      </c>
      <c r="C33" s="509" t="s">
        <v>253</v>
      </c>
      <c r="D33" s="488">
        <v>1</v>
      </c>
      <c r="E33" s="498" t="s">
        <v>254</v>
      </c>
      <c r="F33" s="498" t="s">
        <v>222</v>
      </c>
      <c r="G33" s="498" t="s">
        <v>255</v>
      </c>
      <c r="H33" s="500" t="e">
        <f>VLOOKUP(E33,'WD(U21)'!$B$6:$J$85,3,FALSE)</f>
        <v>#N/A</v>
      </c>
      <c r="I33" s="500" t="s">
        <v>222</v>
      </c>
      <c r="J33" s="500" t="e">
        <f>VLOOKUP(G33,'WD(U21)'!$B$6:$J$85,3,FALSE)</f>
        <v>#N/A</v>
      </c>
      <c r="K33" s="512"/>
      <c r="L33" s="483"/>
      <c r="M33" s="483"/>
      <c r="N33" s="483"/>
      <c r="O33" s="456"/>
      <c r="P33" s="476" t="s">
        <v>256</v>
      </c>
      <c r="Q33" s="486" t="s">
        <v>217</v>
      </c>
      <c r="R33" s="476" t="s">
        <v>23</v>
      </c>
      <c r="S33" s="476" t="s">
        <v>218</v>
      </c>
      <c r="T33" s="476" t="s">
        <v>219</v>
      </c>
      <c r="U33" s="476" t="s">
        <v>34</v>
      </c>
      <c r="V33" s="415" t="s">
        <v>257</v>
      </c>
      <c r="W33" s="486" t="s">
        <v>217</v>
      </c>
      <c r="X33" s="476" t="s">
        <v>23</v>
      </c>
      <c r="Y33" s="476" t="s">
        <v>218</v>
      </c>
      <c r="Z33" s="476" t="s">
        <v>219</v>
      </c>
      <c r="AA33" s="476" t="s">
        <v>34</v>
      </c>
    </row>
    <row r="34" spans="2:27" ht="15.75">
      <c r="B34" s="498">
        <v>15</v>
      </c>
      <c r="C34" s="513" t="s">
        <v>253</v>
      </c>
      <c r="D34" s="488">
        <v>2</v>
      </c>
      <c r="E34" s="498" t="s">
        <v>258</v>
      </c>
      <c r="F34" s="498" t="s">
        <v>222</v>
      </c>
      <c r="G34" s="498" t="s">
        <v>254</v>
      </c>
      <c r="H34" s="500" t="e">
        <f>VLOOKUP(E34,'WD(U21)'!$B$6:$J$85,3,FALSE)</f>
        <v>#N/A</v>
      </c>
      <c r="I34" s="500" t="s">
        <v>222</v>
      </c>
      <c r="J34" s="500" t="e">
        <f>VLOOKUP(G34,'WD(U21)'!$B$6:$J$85,3,FALSE)</f>
        <v>#N/A</v>
      </c>
      <c r="K34" s="512"/>
      <c r="L34" s="483"/>
      <c r="M34" s="483"/>
      <c r="N34" s="483"/>
      <c r="O34" s="456"/>
      <c r="Q34" s="485">
        <v>1</v>
      </c>
      <c r="R34" s="492"/>
      <c r="S34" s="492"/>
      <c r="T34" s="492"/>
      <c r="U34" s="492">
        <f aca="true" t="shared" si="8" ref="U34:U36">S34*3+T34*0</f>
        <v>0</v>
      </c>
      <c r="W34" s="485">
        <v>1</v>
      </c>
      <c r="X34" s="492"/>
      <c r="Y34" s="492"/>
      <c r="Z34" s="492"/>
      <c r="AA34" s="492">
        <f aca="true" t="shared" si="9" ref="AA34:AA36">Y34*3+Z34*0</f>
        <v>0</v>
      </c>
    </row>
    <row r="35" spans="2:27" ht="15.75">
      <c r="B35" s="514">
        <v>16</v>
      </c>
      <c r="C35" s="499" t="s">
        <v>253</v>
      </c>
      <c r="D35" s="488">
        <v>3</v>
      </c>
      <c r="E35" s="498" t="s">
        <v>258</v>
      </c>
      <c r="F35" s="498" t="s">
        <v>222</v>
      </c>
      <c r="G35" s="498" t="s">
        <v>255</v>
      </c>
      <c r="H35" s="500" t="e">
        <f>VLOOKUP(E35,'WD(U21)'!$B$6:$J$85,3,FALSE)</f>
        <v>#N/A</v>
      </c>
      <c r="I35" s="500" t="s">
        <v>222</v>
      </c>
      <c r="J35" s="500" t="e">
        <f>VLOOKUP(G35,'WD(U21)'!$B$6:$J$85,3,FALSE)</f>
        <v>#N/A</v>
      </c>
      <c r="K35" s="512"/>
      <c r="L35" s="483"/>
      <c r="M35" s="483"/>
      <c r="N35" s="483"/>
      <c r="O35" s="456"/>
      <c r="Q35" s="485">
        <v>2</v>
      </c>
      <c r="R35" s="492"/>
      <c r="S35" s="492"/>
      <c r="T35" s="492"/>
      <c r="U35" s="492">
        <f t="shared" si="8"/>
        <v>0</v>
      </c>
      <c r="W35" s="485">
        <v>2</v>
      </c>
      <c r="X35" s="492"/>
      <c r="Y35" s="492"/>
      <c r="Z35" s="492"/>
      <c r="AA35" s="492">
        <f t="shared" si="9"/>
        <v>0</v>
      </c>
    </row>
    <row r="36" spans="2:27" ht="15.75">
      <c r="B36" s="514">
        <v>17</v>
      </c>
      <c r="C36" s="499" t="s">
        <v>256</v>
      </c>
      <c r="D36" s="488">
        <v>1</v>
      </c>
      <c r="E36" s="498" t="s">
        <v>259</v>
      </c>
      <c r="F36" s="498" t="s">
        <v>222</v>
      </c>
      <c r="G36" s="498" t="s">
        <v>260</v>
      </c>
      <c r="H36" s="500" t="e">
        <f>VLOOKUP(E36,'WD(U21)'!$B$6:$J$85,3,FALSE)</f>
        <v>#N/A</v>
      </c>
      <c r="I36" s="500" t="s">
        <v>222</v>
      </c>
      <c r="J36" s="500" t="e">
        <f>VLOOKUP(G36,'WD(U21)'!$B$6:$J$85,3,FALSE)</f>
        <v>#N/A</v>
      </c>
      <c r="K36" s="512"/>
      <c r="L36" s="483"/>
      <c r="M36" s="483"/>
      <c r="N36" s="483"/>
      <c r="O36" s="456"/>
      <c r="Q36" s="501">
        <v>3</v>
      </c>
      <c r="R36" s="502"/>
      <c r="S36" s="502"/>
      <c r="T36" s="502"/>
      <c r="U36" s="492">
        <f t="shared" si="8"/>
        <v>0</v>
      </c>
      <c r="W36" s="501">
        <v>3</v>
      </c>
      <c r="X36" s="502"/>
      <c r="Y36" s="502"/>
      <c r="Z36" s="502"/>
      <c r="AA36" s="492">
        <f t="shared" si="9"/>
        <v>0</v>
      </c>
    </row>
    <row r="37" spans="2:18" ht="15.75">
      <c r="B37" s="514">
        <v>18</v>
      </c>
      <c r="C37" s="499" t="s">
        <v>256</v>
      </c>
      <c r="D37" s="488">
        <v>2</v>
      </c>
      <c r="E37" s="498" t="s">
        <v>261</v>
      </c>
      <c r="F37" s="498" t="s">
        <v>222</v>
      </c>
      <c r="G37" s="498" t="s">
        <v>259</v>
      </c>
      <c r="H37" s="500" t="e">
        <f>VLOOKUP(E37,'WD(U21)'!$B$6:$J$85,3,FALSE)</f>
        <v>#N/A</v>
      </c>
      <c r="I37" s="500" t="s">
        <v>222</v>
      </c>
      <c r="J37" s="500" t="e">
        <f>VLOOKUP(G37,'WD(U21)'!$B$6:$J$85,3,FALSE)</f>
        <v>#N/A</v>
      </c>
      <c r="K37" s="512"/>
      <c r="L37" s="483"/>
      <c r="M37" s="483"/>
      <c r="N37" s="483"/>
      <c r="O37" s="456"/>
      <c r="P37" s="456"/>
      <c r="Q37" s="443"/>
      <c r="R37" s="443"/>
    </row>
    <row r="38" spans="2:15" s="415" customFormat="1" ht="15.75">
      <c r="B38" s="514">
        <v>19</v>
      </c>
      <c r="C38" s="499" t="s">
        <v>256</v>
      </c>
      <c r="D38" s="488">
        <v>3</v>
      </c>
      <c r="E38" s="498" t="s">
        <v>261</v>
      </c>
      <c r="F38" s="498" t="s">
        <v>222</v>
      </c>
      <c r="G38" s="498" t="s">
        <v>260</v>
      </c>
      <c r="H38" s="500" t="e">
        <f>VLOOKUP(E38,'WD(U21)'!$B$6:$J$85,3,FALSE)</f>
        <v>#N/A</v>
      </c>
      <c r="I38" s="500" t="s">
        <v>222</v>
      </c>
      <c r="J38" s="500" t="e">
        <f>VLOOKUP(G38,'WD(U21)'!$B$6:$J$85,3,FALSE)</f>
        <v>#N/A</v>
      </c>
      <c r="K38" s="512"/>
      <c r="L38" s="483"/>
      <c r="M38" s="483"/>
      <c r="N38" s="483"/>
      <c r="O38" s="456"/>
    </row>
    <row r="39" spans="2:15" s="415" customFormat="1" ht="15.75" hidden="1">
      <c r="B39" s="498">
        <v>30</v>
      </c>
      <c r="C39" s="515" t="s">
        <v>257</v>
      </c>
      <c r="D39" s="516">
        <v>5</v>
      </c>
      <c r="E39" s="503" t="s">
        <v>97</v>
      </c>
      <c r="F39" s="503" t="s">
        <v>222</v>
      </c>
      <c r="G39" s="503" t="s">
        <v>223</v>
      </c>
      <c r="H39" s="517">
        <f>VLOOKUP(E39,'WD(U21)'!$B$6:$J$85,3,FALSE)</f>
        <v>0</v>
      </c>
      <c r="I39" s="517" t="s">
        <v>222</v>
      </c>
      <c r="J39" s="517" t="e">
        <f>VLOOKUP(G39,'WD(U21)'!$B$6:$J$85,3,FALSE)</f>
        <v>#N/A</v>
      </c>
      <c r="K39" s="483"/>
      <c r="L39" s="483"/>
      <c r="M39" s="483"/>
      <c r="N39" s="483"/>
      <c r="O39" s="456"/>
    </row>
    <row r="40" spans="2:27" ht="15.75" hidden="1">
      <c r="B40" s="498">
        <v>31</v>
      </c>
      <c r="C40" s="515" t="s">
        <v>257</v>
      </c>
      <c r="D40" s="516">
        <v>6</v>
      </c>
      <c r="E40" s="498" t="s">
        <v>44</v>
      </c>
      <c r="F40" s="498" t="s">
        <v>222</v>
      </c>
      <c r="G40" s="498" t="s">
        <v>92</v>
      </c>
      <c r="H40" s="518">
        <f>VLOOKUP(E40,'WD(U21)'!$B$6:$J$85,3,FALSE)</f>
        <v>0</v>
      </c>
      <c r="I40" s="518" t="s">
        <v>222</v>
      </c>
      <c r="J40" s="518">
        <f>VLOOKUP(G40,'WD(U21)'!$B$6:$J$85,3,FALSE)</f>
        <v>0</v>
      </c>
      <c r="K40" s="483"/>
      <c r="L40" s="483"/>
      <c r="M40" s="483"/>
      <c r="N40" s="483"/>
      <c r="O40" s="456"/>
      <c r="P40" s="456"/>
      <c r="Q40" s="486" t="s">
        <v>217</v>
      </c>
      <c r="R40" s="476" t="s">
        <v>23</v>
      </c>
      <c r="S40" s="476" t="s">
        <v>218</v>
      </c>
      <c r="T40" s="476" t="s">
        <v>219</v>
      </c>
      <c r="U40" s="476" t="s">
        <v>34</v>
      </c>
      <c r="W40" s="486" t="s">
        <v>217</v>
      </c>
      <c r="X40" s="476" t="s">
        <v>23</v>
      </c>
      <c r="Y40" s="476" t="s">
        <v>218</v>
      </c>
      <c r="Z40" s="476" t="s">
        <v>219</v>
      </c>
      <c r="AA40" s="476" t="s">
        <v>34</v>
      </c>
    </row>
    <row r="41" spans="2:15" s="415" customFormat="1" ht="15.75">
      <c r="B41" s="514">
        <v>20</v>
      </c>
      <c r="C41" s="499" t="s">
        <v>257</v>
      </c>
      <c r="D41" s="488">
        <v>1</v>
      </c>
      <c r="E41" s="498" t="s">
        <v>262</v>
      </c>
      <c r="F41" s="498" t="s">
        <v>222</v>
      </c>
      <c r="G41" s="498" t="s">
        <v>263</v>
      </c>
      <c r="H41" s="500" t="e">
        <f>VLOOKUP(E41,'WD(U21)'!$B$6:$J$85,3,FALSE)</f>
        <v>#N/A</v>
      </c>
      <c r="I41" s="500" t="s">
        <v>222</v>
      </c>
      <c r="J41" s="500" t="e">
        <f>VLOOKUP(G41,'WD(U21)'!$B$6:$J$85,3,FALSE)</f>
        <v>#N/A</v>
      </c>
      <c r="K41" s="512"/>
      <c r="L41" s="483"/>
      <c r="M41" s="483"/>
      <c r="N41" s="483"/>
      <c r="O41" s="456"/>
    </row>
    <row r="42" spans="2:15" s="415" customFormat="1" ht="15.75">
      <c r="B42" s="514">
        <v>21</v>
      </c>
      <c r="C42" s="499" t="s">
        <v>257</v>
      </c>
      <c r="D42" s="488">
        <v>2</v>
      </c>
      <c r="E42" s="498" t="s">
        <v>264</v>
      </c>
      <c r="F42" s="498" t="s">
        <v>222</v>
      </c>
      <c r="G42" s="498" t="s">
        <v>263</v>
      </c>
      <c r="H42" s="500" t="e">
        <f>VLOOKUP(E42,'WD(U21)'!$B$6:$J$85,3,FALSE)</f>
        <v>#N/A</v>
      </c>
      <c r="I42" s="500" t="s">
        <v>222</v>
      </c>
      <c r="J42" s="500" t="e">
        <f>VLOOKUP(G42,'WD(U21)'!$B$6:$J$85,3,FALSE)</f>
        <v>#N/A</v>
      </c>
      <c r="K42" s="512"/>
      <c r="L42" s="483"/>
      <c r="M42" s="483"/>
      <c r="N42" s="483"/>
      <c r="O42" s="456"/>
    </row>
    <row r="43" spans="2:15" s="415" customFormat="1" ht="15.75">
      <c r="B43" s="514">
        <v>22</v>
      </c>
      <c r="C43" s="499" t="s">
        <v>257</v>
      </c>
      <c r="D43" s="488">
        <v>3</v>
      </c>
      <c r="E43" s="498" t="s">
        <v>262</v>
      </c>
      <c r="F43" s="498" t="s">
        <v>222</v>
      </c>
      <c r="G43" s="498" t="s">
        <v>264</v>
      </c>
      <c r="H43" s="500" t="e">
        <f>VLOOKUP(E43,'WD(U21)'!$B$6:$J$85,3,FALSE)</f>
        <v>#N/A</v>
      </c>
      <c r="I43" s="500" t="s">
        <v>222</v>
      </c>
      <c r="J43" s="500" t="e">
        <f>VLOOKUP(G43,'WD(U21)'!$B$6:$J$85,3,FALSE)</f>
        <v>#N/A</v>
      </c>
      <c r="K43" s="512"/>
      <c r="L43" s="483"/>
      <c r="M43" s="483"/>
      <c r="N43" s="483"/>
      <c r="O43" s="456"/>
    </row>
    <row r="44" spans="2:27" ht="15.75" hidden="1">
      <c r="B44" s="498">
        <v>35</v>
      </c>
      <c r="C44" s="515" t="s">
        <v>265</v>
      </c>
      <c r="D44" s="516">
        <v>1</v>
      </c>
      <c r="E44" s="519" t="s">
        <v>266</v>
      </c>
      <c r="F44" s="520" t="s">
        <v>222</v>
      </c>
      <c r="G44" s="521" t="s">
        <v>267</v>
      </c>
      <c r="H44" s="517" t="e">
        <f>VLOOKUP(E44,'WD(U21)'!$B$6:$J$85,3,FALSE)</f>
        <v>#N/A</v>
      </c>
      <c r="I44" s="517" t="s">
        <v>222</v>
      </c>
      <c r="J44" s="517" t="e">
        <f>VLOOKUP(G44,'WD(U21)'!$B$6:$J$85,3,FALSE)</f>
        <v>#N/A</v>
      </c>
      <c r="K44" s="483"/>
      <c r="L44" s="483"/>
      <c r="M44" s="483"/>
      <c r="N44" s="483"/>
      <c r="O44" s="456"/>
      <c r="P44" s="456"/>
      <c r="Q44" s="485"/>
      <c r="R44" s="505"/>
      <c r="S44" s="492"/>
      <c r="T44" s="492"/>
      <c r="U44" s="492"/>
      <c r="W44" s="485"/>
      <c r="X44" s="505"/>
      <c r="Y44" s="492"/>
      <c r="Z44" s="492"/>
      <c r="AA44" s="492">
        <f>Y44*3+Z44*0</f>
        <v>0</v>
      </c>
    </row>
    <row r="45" spans="2:15" s="415" customFormat="1" ht="15.75" hidden="1">
      <c r="B45" s="498">
        <v>36</v>
      </c>
      <c r="C45" s="515" t="s">
        <v>265</v>
      </c>
      <c r="D45" s="516">
        <v>2</v>
      </c>
      <c r="E45" s="519" t="s">
        <v>268</v>
      </c>
      <c r="F45" s="520" t="s">
        <v>222</v>
      </c>
      <c r="G45" s="521" t="s">
        <v>267</v>
      </c>
      <c r="H45" s="518" t="e">
        <f>VLOOKUP(E45,'WD(U21)'!$B$6:$J$85,3,FALSE)</f>
        <v>#N/A</v>
      </c>
      <c r="I45" s="518" t="s">
        <v>222</v>
      </c>
      <c r="J45" s="518" t="e">
        <f>VLOOKUP(G45,'WD(U21)'!$B$6:$J$85,3,FALSE)</f>
        <v>#N/A</v>
      </c>
      <c r="K45" s="483"/>
      <c r="L45" s="483"/>
      <c r="M45" s="483"/>
      <c r="N45" s="483"/>
      <c r="O45" s="456"/>
    </row>
    <row r="46" spans="2:15" s="415" customFormat="1" ht="15.75" hidden="1">
      <c r="B46" s="522">
        <v>33</v>
      </c>
      <c r="C46" s="523" t="s">
        <v>265</v>
      </c>
      <c r="D46" s="524">
        <v>3</v>
      </c>
      <c r="E46" s="525" t="s">
        <v>266</v>
      </c>
      <c r="F46" s="526" t="s">
        <v>222</v>
      </c>
      <c r="G46" s="527" t="s">
        <v>268</v>
      </c>
      <c r="H46" s="518" t="e">
        <f>VLOOKUP(E46,'WD(U21)'!$B$6:$J$85,3,FALSE)</f>
        <v>#N/A</v>
      </c>
      <c r="I46" s="518" t="s">
        <v>222</v>
      </c>
      <c r="J46" s="518" t="e">
        <f>VLOOKUP(G46,'WD(U21)'!$B$6:$J$85,3,FALSE)</f>
        <v>#N/A</v>
      </c>
      <c r="K46" s="483"/>
      <c r="L46" s="483"/>
      <c r="M46" s="483"/>
      <c r="N46" s="483"/>
      <c r="O46" s="456"/>
    </row>
    <row r="47" spans="2:27" ht="15.75" hidden="1">
      <c r="B47" s="498">
        <v>34</v>
      </c>
      <c r="C47" s="515" t="s">
        <v>269</v>
      </c>
      <c r="D47" s="516">
        <v>1</v>
      </c>
      <c r="E47" s="519" t="s">
        <v>270</v>
      </c>
      <c r="F47" s="520" t="s">
        <v>222</v>
      </c>
      <c r="G47" s="521" t="s">
        <v>271</v>
      </c>
      <c r="H47" s="518" t="e">
        <f>VLOOKUP(E47,'WD(U21)'!$B$6:$J$85,3,FALSE)</f>
        <v>#N/A</v>
      </c>
      <c r="I47" s="518" t="s">
        <v>222</v>
      </c>
      <c r="J47" s="518" t="e">
        <f>VLOOKUP(G47,'WD(U21)'!$B$6:$J$85,3,FALSE)</f>
        <v>#N/A</v>
      </c>
      <c r="K47" s="483"/>
      <c r="L47" s="483"/>
      <c r="M47" s="483"/>
      <c r="N47" s="483"/>
      <c r="O47" s="456"/>
      <c r="P47" s="456" t="s">
        <v>256</v>
      </c>
      <c r="Q47" s="486" t="s">
        <v>217</v>
      </c>
      <c r="R47" s="476" t="s">
        <v>23</v>
      </c>
      <c r="S47" s="476" t="s">
        <v>218</v>
      </c>
      <c r="T47" s="476" t="s">
        <v>219</v>
      </c>
      <c r="U47" s="476" t="s">
        <v>34</v>
      </c>
      <c r="V47" s="415" t="s">
        <v>257</v>
      </c>
      <c r="W47" s="486" t="s">
        <v>217</v>
      </c>
      <c r="X47" s="476" t="s">
        <v>23</v>
      </c>
      <c r="Y47" s="476" t="s">
        <v>218</v>
      </c>
      <c r="Z47" s="476" t="s">
        <v>219</v>
      </c>
      <c r="AA47" s="476" t="s">
        <v>34</v>
      </c>
    </row>
    <row r="48" spans="2:27" ht="15.75" hidden="1">
      <c r="B48" s="522">
        <v>35</v>
      </c>
      <c r="C48" s="515" t="s">
        <v>269</v>
      </c>
      <c r="D48" s="516">
        <v>2</v>
      </c>
      <c r="E48" s="519" t="s">
        <v>272</v>
      </c>
      <c r="F48" s="520" t="s">
        <v>222</v>
      </c>
      <c r="G48" s="521" t="s">
        <v>271</v>
      </c>
      <c r="H48" s="518" t="e">
        <f>VLOOKUP(E48,'WD(U21)'!$B$6:$J$85,3,FALSE)</f>
        <v>#N/A</v>
      </c>
      <c r="I48" s="518" t="s">
        <v>222</v>
      </c>
      <c r="J48" s="518" t="e">
        <f>VLOOKUP(G48,'WD(U21)'!$B$6:$J$85,3,FALSE)</f>
        <v>#N/A</v>
      </c>
      <c r="K48" s="483"/>
      <c r="L48" s="483"/>
      <c r="M48" s="483"/>
      <c r="N48" s="483"/>
      <c r="O48" s="456"/>
      <c r="P48" s="456"/>
      <c r="Q48" s="485">
        <v>1</v>
      </c>
      <c r="R48" s="492"/>
      <c r="S48" s="492"/>
      <c r="T48" s="492"/>
      <c r="U48" s="492">
        <f aca="true" t="shared" si="10" ref="U48:U50">S48*3+T48*0</f>
        <v>0</v>
      </c>
      <c r="W48" s="485">
        <v>1</v>
      </c>
      <c r="X48" s="492"/>
      <c r="Y48" s="492"/>
      <c r="Z48" s="492"/>
      <c r="AA48" s="492">
        <f aca="true" t="shared" si="11" ref="AA48:AA51">Y48*3+Z48*0</f>
        <v>0</v>
      </c>
    </row>
    <row r="49" spans="2:27" ht="15.75" hidden="1">
      <c r="B49" s="498">
        <v>36</v>
      </c>
      <c r="C49" s="523" t="s">
        <v>269</v>
      </c>
      <c r="D49" s="528">
        <v>3</v>
      </c>
      <c r="E49" s="525" t="s">
        <v>270</v>
      </c>
      <c r="F49" s="526" t="s">
        <v>222</v>
      </c>
      <c r="G49" s="527" t="s">
        <v>272</v>
      </c>
      <c r="H49" s="518" t="e">
        <f>VLOOKUP(E49,'WD(U21)'!$B$6:$J$85,3,FALSE)</f>
        <v>#N/A</v>
      </c>
      <c r="I49" s="518" t="s">
        <v>222</v>
      </c>
      <c r="J49" s="518" t="e">
        <f>VLOOKUP(G49,'WD(U21)'!$B$6:$J$85,3,FALSE)</f>
        <v>#N/A</v>
      </c>
      <c r="K49" s="483"/>
      <c r="L49" s="483"/>
      <c r="M49" s="483"/>
      <c r="N49" s="483"/>
      <c r="O49" s="456"/>
      <c r="P49" s="456"/>
      <c r="Q49" s="485">
        <v>2</v>
      </c>
      <c r="R49" s="492"/>
      <c r="S49" s="492"/>
      <c r="T49" s="492"/>
      <c r="U49" s="492">
        <f t="shared" si="10"/>
        <v>0</v>
      </c>
      <c r="W49" s="485">
        <v>2</v>
      </c>
      <c r="X49" s="492"/>
      <c r="Y49" s="492"/>
      <c r="Z49" s="492"/>
      <c r="AA49" s="492">
        <f t="shared" si="11"/>
        <v>0</v>
      </c>
    </row>
    <row r="50" spans="2:27" ht="15.75" hidden="1">
      <c r="B50" s="522">
        <v>37</v>
      </c>
      <c r="C50" s="529" t="s">
        <v>273</v>
      </c>
      <c r="D50" s="516">
        <v>1</v>
      </c>
      <c r="E50" s="530" t="s">
        <v>274</v>
      </c>
      <c r="F50" s="531" t="s">
        <v>222</v>
      </c>
      <c r="G50" s="532" t="s">
        <v>275</v>
      </c>
      <c r="H50" s="518" t="e">
        <f>VLOOKUP(E50,'WD(U21)'!$B$6:$J$85,3,FALSE)</f>
        <v>#N/A</v>
      </c>
      <c r="I50" s="518" t="s">
        <v>222</v>
      </c>
      <c r="J50" s="518" t="e">
        <f>VLOOKUP(G50,'WD(U21)'!$B$6:$J$85,3,FALSE)</f>
        <v>#N/A</v>
      </c>
      <c r="K50" s="483"/>
      <c r="L50" s="483"/>
      <c r="M50" s="483"/>
      <c r="N50" s="483"/>
      <c r="O50" s="456"/>
      <c r="P50" s="456"/>
      <c r="Q50" s="485">
        <v>3</v>
      </c>
      <c r="R50" s="492"/>
      <c r="S50" s="492"/>
      <c r="T50" s="492"/>
      <c r="U50" s="492">
        <f t="shared" si="10"/>
        <v>0</v>
      </c>
      <c r="W50" s="485">
        <v>3</v>
      </c>
      <c r="X50" s="492"/>
      <c r="Y50" s="492"/>
      <c r="Z50" s="492"/>
      <c r="AA50" s="492">
        <f t="shared" si="11"/>
        <v>0</v>
      </c>
    </row>
    <row r="51" spans="2:27" ht="15.75" hidden="1">
      <c r="B51" s="498">
        <v>38</v>
      </c>
      <c r="C51" s="529" t="s">
        <v>273</v>
      </c>
      <c r="D51" s="516">
        <v>2</v>
      </c>
      <c r="E51" s="519" t="s">
        <v>276</v>
      </c>
      <c r="F51" s="520" t="s">
        <v>222</v>
      </c>
      <c r="G51" s="521" t="s">
        <v>275</v>
      </c>
      <c r="H51" s="518" t="e">
        <f>VLOOKUP(E51,'WD(U21)'!$B$6:$J$85,3,FALSE)</f>
        <v>#N/A</v>
      </c>
      <c r="I51" s="518" t="s">
        <v>222</v>
      </c>
      <c r="J51" s="518" t="e">
        <f>VLOOKUP(G51,'WD(U21)'!$B$6:$J$85,3,FALSE)</f>
        <v>#N/A</v>
      </c>
      <c r="K51" s="483"/>
      <c r="L51" s="483"/>
      <c r="M51" s="483"/>
      <c r="N51" s="483"/>
      <c r="O51" s="456"/>
      <c r="P51" s="456"/>
      <c r="Q51" s="485"/>
      <c r="R51" s="505"/>
      <c r="S51" s="492"/>
      <c r="T51" s="492"/>
      <c r="U51" s="492"/>
      <c r="W51" s="485">
        <v>4</v>
      </c>
      <c r="X51" s="505"/>
      <c r="Y51" s="492"/>
      <c r="Z51" s="492"/>
      <c r="AA51" s="492">
        <f t="shared" si="11"/>
        <v>0</v>
      </c>
    </row>
    <row r="52" spans="2:15" s="415" customFormat="1" ht="15.75" hidden="1">
      <c r="B52" s="522">
        <v>39</v>
      </c>
      <c r="C52" s="533" t="s">
        <v>273</v>
      </c>
      <c r="D52" s="524">
        <v>3</v>
      </c>
      <c r="E52" s="525" t="s">
        <v>274</v>
      </c>
      <c r="F52" s="526" t="s">
        <v>222</v>
      </c>
      <c r="G52" s="527" t="s">
        <v>276</v>
      </c>
      <c r="H52" s="518" t="e">
        <f>VLOOKUP(E52,'WD(U21)'!$B$6:$J$85,3,FALSE)</f>
        <v>#N/A</v>
      </c>
      <c r="I52" s="518" t="s">
        <v>222</v>
      </c>
      <c r="J52" s="518" t="e">
        <f>VLOOKUP(G52,'WD(U21)'!$B$6:$J$85,3,FALSE)</f>
        <v>#N/A</v>
      </c>
      <c r="K52" s="483"/>
      <c r="L52" s="483"/>
      <c r="M52" s="483"/>
      <c r="N52" s="483"/>
      <c r="O52" s="456"/>
    </row>
    <row r="53" spans="2:15" s="415" customFormat="1" ht="15.75" hidden="1">
      <c r="B53" s="498">
        <v>40</v>
      </c>
      <c r="C53" s="529" t="s">
        <v>277</v>
      </c>
      <c r="D53" s="516">
        <v>1</v>
      </c>
      <c r="E53" s="519" t="s">
        <v>278</v>
      </c>
      <c r="F53" s="520" t="s">
        <v>222</v>
      </c>
      <c r="G53" s="521" t="s">
        <v>279</v>
      </c>
      <c r="H53" s="518" t="e">
        <f>VLOOKUP(E53,'WD(U21)'!$B$6:$J$85,3,FALSE)</f>
        <v>#N/A</v>
      </c>
      <c r="I53" s="518" t="s">
        <v>222</v>
      </c>
      <c r="J53" s="518" t="e">
        <f>VLOOKUP(G53,'WD(U21)'!$B$6:$J$85,3,FALSE)</f>
        <v>#N/A</v>
      </c>
      <c r="K53" s="483"/>
      <c r="L53" s="483"/>
      <c r="M53" s="483"/>
      <c r="N53" s="483"/>
      <c r="O53" s="456"/>
    </row>
    <row r="54" spans="2:15" s="415" customFormat="1" ht="15.75" hidden="1">
      <c r="B54" s="522">
        <v>41</v>
      </c>
      <c r="C54" s="529" t="s">
        <v>277</v>
      </c>
      <c r="D54" s="516">
        <v>2</v>
      </c>
      <c r="E54" s="519" t="s">
        <v>280</v>
      </c>
      <c r="F54" s="520" t="s">
        <v>222</v>
      </c>
      <c r="G54" s="521" t="s">
        <v>279</v>
      </c>
      <c r="H54" s="518" t="e">
        <f>VLOOKUP(E54,'WD(U21)'!$B$6:$J$85,3,FALSE)</f>
        <v>#N/A</v>
      </c>
      <c r="I54" s="518" t="s">
        <v>222</v>
      </c>
      <c r="J54" s="518" t="e">
        <f>VLOOKUP(G54,'WD(U21)'!$B$6:$J$85,3,FALSE)</f>
        <v>#N/A</v>
      </c>
      <c r="K54" s="483"/>
      <c r="L54" s="483"/>
      <c r="M54" s="483"/>
      <c r="N54" s="483"/>
      <c r="O54" s="456"/>
    </row>
    <row r="55" spans="2:15" s="415" customFormat="1" ht="15.75" hidden="1">
      <c r="B55" s="498">
        <v>42</v>
      </c>
      <c r="C55" s="523" t="s">
        <v>277</v>
      </c>
      <c r="D55" s="528">
        <v>3</v>
      </c>
      <c r="E55" s="525" t="s">
        <v>278</v>
      </c>
      <c r="F55" s="526" t="s">
        <v>222</v>
      </c>
      <c r="G55" s="527" t="s">
        <v>280</v>
      </c>
      <c r="H55" s="518" t="e">
        <f>VLOOKUP(E55,'WD(U21)'!$B$6:$J$85,3,FALSE)</f>
        <v>#N/A</v>
      </c>
      <c r="I55" s="518" t="s">
        <v>222</v>
      </c>
      <c r="J55" s="518" t="e">
        <f>VLOOKUP(G55,'WD(U21)'!$B$6:$J$85,3,FALSE)</f>
        <v>#N/A</v>
      </c>
      <c r="K55" s="483"/>
      <c r="L55" s="483"/>
      <c r="M55" s="483"/>
      <c r="N55" s="483"/>
      <c r="O55" s="456"/>
    </row>
    <row r="56" spans="2:15" s="415" customFormat="1" ht="15.75" hidden="1">
      <c r="B56" s="522">
        <v>43</v>
      </c>
      <c r="C56" s="529" t="s">
        <v>281</v>
      </c>
      <c r="D56" s="516">
        <v>1</v>
      </c>
      <c r="E56" s="519" t="s">
        <v>282</v>
      </c>
      <c r="F56" s="520" t="s">
        <v>222</v>
      </c>
      <c r="G56" s="521" t="s">
        <v>283</v>
      </c>
      <c r="H56" s="518" t="e">
        <f>VLOOKUP(E56,'WD(U21)'!$B$6:$J$85,3,FALSE)</f>
        <v>#N/A</v>
      </c>
      <c r="I56" s="518" t="s">
        <v>222</v>
      </c>
      <c r="J56" s="518" t="e">
        <f>VLOOKUP(G56,'WD(U21)'!$B$6:$J$85,3,FALSE)</f>
        <v>#N/A</v>
      </c>
      <c r="K56" s="483"/>
      <c r="L56" s="483"/>
      <c r="M56" s="483"/>
      <c r="N56" s="483"/>
      <c r="O56" s="456"/>
    </row>
    <row r="57" spans="2:15" s="415" customFormat="1" ht="15.75" hidden="1">
      <c r="B57" s="498">
        <v>44</v>
      </c>
      <c r="C57" s="529" t="s">
        <v>281</v>
      </c>
      <c r="D57" s="516">
        <v>2</v>
      </c>
      <c r="E57" s="519" t="s">
        <v>284</v>
      </c>
      <c r="F57" s="520" t="s">
        <v>222</v>
      </c>
      <c r="G57" s="521" t="s">
        <v>285</v>
      </c>
      <c r="H57" s="518" t="e">
        <f>VLOOKUP(E57,'WD(U21)'!$B$6:$J$85,3,FALSE)</f>
        <v>#N/A</v>
      </c>
      <c r="I57" s="518" t="s">
        <v>222</v>
      </c>
      <c r="J57" s="518" t="e">
        <f>VLOOKUP(G57,'WD(U21)'!$B$6:$J$85,3,FALSE)</f>
        <v>#N/A</v>
      </c>
      <c r="K57" s="483"/>
      <c r="L57" s="483"/>
      <c r="M57" s="483"/>
      <c r="N57" s="483"/>
      <c r="O57" s="456"/>
    </row>
    <row r="58" spans="2:15" s="415" customFormat="1" ht="15.75" hidden="1">
      <c r="B58" s="530">
        <v>45</v>
      </c>
      <c r="C58" s="529" t="s">
        <v>281</v>
      </c>
      <c r="D58" s="534">
        <v>3</v>
      </c>
      <c r="E58" s="520" t="s">
        <v>282</v>
      </c>
      <c r="F58" s="520" t="s">
        <v>222</v>
      </c>
      <c r="G58" s="520" t="s">
        <v>285</v>
      </c>
      <c r="H58" s="535" t="e">
        <f>VLOOKUP(E58,'WD(U21)'!$B$6:$J$85,3,FALSE)</f>
        <v>#N/A</v>
      </c>
      <c r="I58" s="518" t="s">
        <v>222</v>
      </c>
      <c r="J58" s="518" t="e">
        <f>VLOOKUP(G58,'WD(U21)'!$B$6:$J$85,3,FALSE)</f>
        <v>#N/A</v>
      </c>
      <c r="K58" s="483"/>
      <c r="L58" s="483"/>
      <c r="M58" s="483"/>
      <c r="N58" s="483"/>
      <c r="O58" s="456"/>
    </row>
    <row r="59" spans="2:15" s="415" customFormat="1" ht="15.75" hidden="1">
      <c r="B59" s="498">
        <v>46</v>
      </c>
      <c r="C59" s="529" t="s">
        <v>281</v>
      </c>
      <c r="D59" s="516">
        <v>4</v>
      </c>
      <c r="E59" s="519" t="s">
        <v>284</v>
      </c>
      <c r="F59" s="520" t="s">
        <v>222</v>
      </c>
      <c r="G59" s="521" t="s">
        <v>283</v>
      </c>
      <c r="H59" s="518" t="e">
        <f>VLOOKUP(E59,'WD(U21)'!$B$6:$J$85,3,FALSE)</f>
        <v>#N/A</v>
      </c>
      <c r="I59" s="518" t="s">
        <v>222</v>
      </c>
      <c r="J59" s="518" t="e">
        <f>VLOOKUP(G59,'WD(U21)'!$B$6:$J$85,3,FALSE)</f>
        <v>#N/A</v>
      </c>
      <c r="K59" s="483"/>
      <c r="L59" s="483"/>
      <c r="M59" s="483"/>
      <c r="N59" s="483"/>
      <c r="O59" s="456"/>
    </row>
    <row r="60" spans="2:15" s="415" customFormat="1" ht="15.75" hidden="1">
      <c r="B60" s="522">
        <v>47</v>
      </c>
      <c r="C60" s="529" t="s">
        <v>281</v>
      </c>
      <c r="D60" s="516">
        <v>5</v>
      </c>
      <c r="E60" s="519" t="s">
        <v>285</v>
      </c>
      <c r="F60" s="520" t="s">
        <v>222</v>
      </c>
      <c r="G60" s="521" t="s">
        <v>283</v>
      </c>
      <c r="H60" s="518" t="e">
        <f>VLOOKUP(E60,'WD(U21)'!$B$6:$J$85,3,FALSE)</f>
        <v>#N/A</v>
      </c>
      <c r="I60" s="518" t="s">
        <v>222</v>
      </c>
      <c r="J60" s="518" t="e">
        <f>VLOOKUP(G60,'WD(U21)'!$B$6:$J$85,3,FALSE)</f>
        <v>#N/A</v>
      </c>
      <c r="K60" s="483"/>
      <c r="L60" s="483"/>
      <c r="M60" s="483"/>
      <c r="N60" s="483"/>
      <c r="O60" s="456"/>
    </row>
    <row r="61" spans="2:15" s="415" customFormat="1" ht="15.75" hidden="1">
      <c r="B61" s="498">
        <v>48</v>
      </c>
      <c r="C61" s="533" t="s">
        <v>281</v>
      </c>
      <c r="D61" s="528">
        <v>6</v>
      </c>
      <c r="E61" s="525" t="s">
        <v>282</v>
      </c>
      <c r="F61" s="526" t="s">
        <v>222</v>
      </c>
      <c r="G61" s="527" t="s">
        <v>284</v>
      </c>
      <c r="H61" s="536" t="e">
        <f>VLOOKUP(E61,'WD(U21)'!$B$6:$J$85,3,FALSE)</f>
        <v>#N/A</v>
      </c>
      <c r="I61" s="536" t="s">
        <v>222</v>
      </c>
      <c r="J61" s="536" t="e">
        <f>VLOOKUP(G61,'WD(U21)'!$B$6:$J$85,3,FALSE)</f>
        <v>#N/A</v>
      </c>
      <c r="K61" s="483"/>
      <c r="L61" s="483"/>
      <c r="M61" s="483"/>
      <c r="N61" s="483"/>
      <c r="O61" s="456"/>
    </row>
    <row r="62" spans="2:16" ht="15.75" hidden="1">
      <c r="B62" s="537"/>
      <c r="C62" s="537"/>
      <c r="D62" s="537"/>
      <c r="E62" s="537"/>
      <c r="F62" s="537"/>
      <c r="G62" s="537"/>
      <c r="H62" s="517" t="e">
        <f>VLOOKUP(E62,'[1]MD'!$B$6:$H$95,3,FALSE)</f>
        <v>#N/A</v>
      </c>
      <c r="I62" s="443"/>
      <c r="J62" s="517" t="e">
        <f>VLOOKUP(G62,'WD(U21)'!$B$6:$J$85,3,FALSE)</f>
        <v>#N/A</v>
      </c>
      <c r="P62" s="415"/>
    </row>
    <row r="63" spans="8:16" ht="15.75">
      <c r="H63" s="443"/>
      <c r="I63" s="443"/>
      <c r="J63" s="443"/>
      <c r="P63" s="415"/>
    </row>
    <row r="64" ht="15.75">
      <c r="P64" s="415"/>
    </row>
    <row r="65" ht="15.75">
      <c r="P65" s="415"/>
    </row>
  </sheetData>
  <sheetProtection selectLockedCells="1" selectUnlockedCells="1"/>
  <mergeCells count="1">
    <mergeCell ref="H3:J3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Q19"/>
  <sheetViews>
    <sheetView workbookViewId="0" topLeftCell="A1">
      <selection activeCell="P17" sqref="P17"/>
    </sheetView>
  </sheetViews>
  <sheetFormatPr defaultColWidth="9.00390625" defaultRowHeight="16.5"/>
  <cols>
    <col min="1" max="1" width="9.00390625" style="202" customWidth="1"/>
    <col min="2" max="2" width="17.125" style="202" customWidth="1"/>
    <col min="3" max="3" width="9.00390625" style="11" customWidth="1"/>
    <col min="4" max="4" width="17.125" style="202" customWidth="1"/>
    <col min="5" max="8" width="9.00390625" style="11" customWidth="1"/>
    <col min="9" max="12" width="9.00390625" style="202" customWidth="1"/>
    <col min="13" max="13" width="17.125" style="202" customWidth="1"/>
    <col min="14" max="15" width="9.00390625" style="11" customWidth="1"/>
    <col min="16" max="16" width="9.375" style="11" customWidth="1"/>
    <col min="17" max="16384" width="9.00390625" style="202" customWidth="1"/>
  </cols>
  <sheetData>
    <row r="1" spans="2:16" ht="16.5">
      <c r="B1" s="183" t="s">
        <v>24</v>
      </c>
      <c r="C1" s="184"/>
      <c r="D1" s="183" t="s">
        <v>24</v>
      </c>
      <c r="E1" s="169" t="s">
        <v>209</v>
      </c>
      <c r="F1" s="160" t="s">
        <v>210</v>
      </c>
      <c r="G1" s="160" t="s">
        <v>210</v>
      </c>
      <c r="H1" s="160" t="s">
        <v>209</v>
      </c>
      <c r="N1" s="11" t="s">
        <v>457</v>
      </c>
      <c r="O1" s="11" t="s">
        <v>458</v>
      </c>
      <c r="P1" s="11" t="s">
        <v>459</v>
      </c>
    </row>
    <row r="2" spans="2:17" ht="15.75">
      <c r="B2" s="538" t="s">
        <v>286</v>
      </c>
      <c r="C2" s="539" t="s">
        <v>222</v>
      </c>
      <c r="D2" s="540" t="s">
        <v>324</v>
      </c>
      <c r="E2" s="84">
        <v>1</v>
      </c>
      <c r="F2" s="84">
        <v>39</v>
      </c>
      <c r="G2" s="84">
        <v>46</v>
      </c>
      <c r="H2" s="84">
        <v>2</v>
      </c>
      <c r="I2" s="540" t="s">
        <v>401</v>
      </c>
      <c r="J2" s="541"/>
      <c r="M2" s="542" t="s">
        <v>324</v>
      </c>
      <c r="N2" s="11">
        <f>G2+G6</f>
        <v>86</v>
      </c>
      <c r="O2" s="11">
        <f>F2+F6</f>
        <v>74</v>
      </c>
      <c r="P2" s="543">
        <f aca="true" t="shared" si="0" ref="P2:P4">N2/O2</f>
        <v>1.162162162162162</v>
      </c>
      <c r="Q2" s="544"/>
    </row>
    <row r="3" spans="2:16" ht="15.75">
      <c r="B3" s="545" t="s">
        <v>340</v>
      </c>
      <c r="C3" s="546" t="s">
        <v>222</v>
      </c>
      <c r="D3" s="547" t="s">
        <v>328</v>
      </c>
      <c r="E3" s="86">
        <v>0</v>
      </c>
      <c r="F3" s="86">
        <v>17</v>
      </c>
      <c r="G3" s="86">
        <v>30</v>
      </c>
      <c r="H3" s="86">
        <v>2</v>
      </c>
      <c r="I3" s="548" t="s">
        <v>403</v>
      </c>
      <c r="J3" s="549"/>
      <c r="M3" s="202" t="s">
        <v>286</v>
      </c>
      <c r="N3" s="11">
        <f>F2+F4</f>
        <v>69</v>
      </c>
      <c r="O3" s="11">
        <f>G2+G4</f>
        <v>62</v>
      </c>
      <c r="P3" s="543">
        <f t="shared" si="0"/>
        <v>1.1129032258064515</v>
      </c>
    </row>
    <row r="4" spans="2:16" ht="15.75">
      <c r="B4" s="545" t="s">
        <v>286</v>
      </c>
      <c r="C4" s="546" t="s">
        <v>222</v>
      </c>
      <c r="D4" s="547" t="s">
        <v>328</v>
      </c>
      <c r="E4" s="86">
        <v>2</v>
      </c>
      <c r="F4" s="86">
        <v>30</v>
      </c>
      <c r="G4" s="86">
        <v>16</v>
      </c>
      <c r="H4" s="86">
        <v>0</v>
      </c>
      <c r="I4" s="548" t="s">
        <v>404</v>
      </c>
      <c r="J4" s="549"/>
      <c r="M4" s="202" t="s">
        <v>328</v>
      </c>
      <c r="N4" s="11">
        <f>G4+F6</f>
        <v>51</v>
      </c>
      <c r="O4" s="11">
        <f>G6+F4</f>
        <v>70</v>
      </c>
      <c r="P4" s="543">
        <f t="shared" si="0"/>
        <v>0.7285714285714285</v>
      </c>
    </row>
    <row r="5" spans="2:16" ht="15.75">
      <c r="B5" s="545" t="s">
        <v>340</v>
      </c>
      <c r="C5" s="546" t="s">
        <v>222</v>
      </c>
      <c r="D5" s="548" t="s">
        <v>324</v>
      </c>
      <c r="E5" s="86">
        <v>0</v>
      </c>
      <c r="F5" s="86">
        <v>12</v>
      </c>
      <c r="G5" s="86">
        <v>30</v>
      </c>
      <c r="H5" s="86">
        <v>2</v>
      </c>
      <c r="I5" s="548" t="s">
        <v>405</v>
      </c>
      <c r="J5" s="549"/>
      <c r="P5" s="543"/>
    </row>
    <row r="6" spans="2:10" ht="15.75">
      <c r="B6" s="545" t="s">
        <v>328</v>
      </c>
      <c r="C6" s="546" t="s">
        <v>222</v>
      </c>
      <c r="D6" s="548" t="s">
        <v>324</v>
      </c>
      <c r="E6" s="86">
        <v>2</v>
      </c>
      <c r="F6" s="86">
        <v>35</v>
      </c>
      <c r="G6" s="86">
        <v>40</v>
      </c>
      <c r="H6" s="86">
        <v>1</v>
      </c>
      <c r="I6" s="548" t="s">
        <v>406</v>
      </c>
      <c r="J6" s="549"/>
    </row>
    <row r="7" spans="2:10" ht="16.5">
      <c r="B7" s="550" t="s">
        <v>286</v>
      </c>
      <c r="C7" s="551" t="s">
        <v>222</v>
      </c>
      <c r="D7" s="552" t="s">
        <v>340</v>
      </c>
      <c r="E7" s="551">
        <v>2</v>
      </c>
      <c r="F7" s="551">
        <v>30</v>
      </c>
      <c r="G7" s="551">
        <v>19</v>
      </c>
      <c r="H7" s="551">
        <v>0</v>
      </c>
      <c r="I7" s="553" t="s">
        <v>407</v>
      </c>
      <c r="J7" s="554"/>
    </row>
    <row r="8" spans="2:16" ht="15.75">
      <c r="B8" s="538" t="s">
        <v>291</v>
      </c>
      <c r="C8" s="539" t="s">
        <v>222</v>
      </c>
      <c r="D8" s="540" t="s">
        <v>321</v>
      </c>
      <c r="E8" s="84">
        <v>2</v>
      </c>
      <c r="F8" s="84">
        <v>39</v>
      </c>
      <c r="G8" s="84">
        <v>21</v>
      </c>
      <c r="H8" s="84">
        <v>1</v>
      </c>
      <c r="I8" s="540" t="s">
        <v>408</v>
      </c>
      <c r="J8" s="541"/>
      <c r="N8" s="11" t="s">
        <v>457</v>
      </c>
      <c r="O8" s="11" t="s">
        <v>458</v>
      </c>
      <c r="P8" s="11" t="s">
        <v>459</v>
      </c>
    </row>
    <row r="9" spans="2:16" ht="15.75">
      <c r="B9" s="555" t="s">
        <v>345</v>
      </c>
      <c r="C9" s="546" t="s">
        <v>222</v>
      </c>
      <c r="D9" s="548" t="s">
        <v>310</v>
      </c>
      <c r="E9" s="86">
        <v>1</v>
      </c>
      <c r="F9" s="86">
        <v>31</v>
      </c>
      <c r="G9" s="86">
        <v>39</v>
      </c>
      <c r="H9" s="86">
        <v>2</v>
      </c>
      <c r="I9" s="548" t="s">
        <v>409</v>
      </c>
      <c r="J9" s="549"/>
      <c r="M9" s="202" t="s">
        <v>291</v>
      </c>
      <c r="N9" s="11">
        <f>F8+F10</f>
        <v>58</v>
      </c>
      <c r="O9" s="11">
        <f>G8+G10</f>
        <v>51</v>
      </c>
      <c r="P9" s="543">
        <f aca="true" t="shared" si="1" ref="P9:P11">N9/O9</f>
        <v>1.1372549019607843</v>
      </c>
    </row>
    <row r="10" spans="2:16" ht="15.75">
      <c r="B10" s="545" t="s">
        <v>291</v>
      </c>
      <c r="C10" s="546" t="s">
        <v>222</v>
      </c>
      <c r="D10" s="548" t="s">
        <v>310</v>
      </c>
      <c r="E10" s="86">
        <v>0</v>
      </c>
      <c r="F10" s="86">
        <v>19</v>
      </c>
      <c r="G10" s="86">
        <v>30</v>
      </c>
      <c r="H10" s="86">
        <v>2</v>
      </c>
      <c r="I10" s="548" t="s">
        <v>410</v>
      </c>
      <c r="J10" s="549"/>
      <c r="M10" s="542" t="s">
        <v>310</v>
      </c>
      <c r="N10" s="11">
        <f>F12+G10</f>
        <v>53</v>
      </c>
      <c r="O10" s="11">
        <f>F10+G12</f>
        <v>49</v>
      </c>
      <c r="P10" s="543">
        <f t="shared" si="1"/>
        <v>1.0816326530612246</v>
      </c>
    </row>
    <row r="11" spans="2:16" ht="15.75">
      <c r="B11" s="555" t="s">
        <v>345</v>
      </c>
      <c r="C11" s="546" t="s">
        <v>222</v>
      </c>
      <c r="D11" s="548" t="s">
        <v>321</v>
      </c>
      <c r="E11" s="86">
        <v>0</v>
      </c>
      <c r="F11" s="86">
        <v>16</v>
      </c>
      <c r="G11" s="86">
        <v>30</v>
      </c>
      <c r="H11" s="86">
        <v>2</v>
      </c>
      <c r="I11" s="548" t="s">
        <v>411</v>
      </c>
      <c r="J11" s="549"/>
      <c r="M11" s="542" t="s">
        <v>321</v>
      </c>
      <c r="N11" s="11">
        <f>G8+G12</f>
        <v>51</v>
      </c>
      <c r="O11" s="11">
        <f>F8+F12</f>
        <v>62</v>
      </c>
      <c r="P11" s="543">
        <f t="shared" si="1"/>
        <v>0.8225806451612904</v>
      </c>
    </row>
    <row r="12" spans="2:10" ht="15.75">
      <c r="B12" s="555" t="s">
        <v>310</v>
      </c>
      <c r="C12" s="546" t="s">
        <v>222</v>
      </c>
      <c r="D12" s="548" t="s">
        <v>321</v>
      </c>
      <c r="E12" s="86">
        <v>0</v>
      </c>
      <c r="F12" s="86">
        <v>23</v>
      </c>
      <c r="G12" s="86">
        <v>30</v>
      </c>
      <c r="H12" s="86">
        <v>2</v>
      </c>
      <c r="I12" s="548" t="s">
        <v>412</v>
      </c>
      <c r="J12" s="549"/>
    </row>
    <row r="13" spans="2:10" ht="16.5">
      <c r="B13" s="550" t="s">
        <v>291</v>
      </c>
      <c r="C13" s="551" t="s">
        <v>222</v>
      </c>
      <c r="D13" s="553" t="s">
        <v>345</v>
      </c>
      <c r="E13" s="551">
        <v>2</v>
      </c>
      <c r="F13" s="551">
        <v>30</v>
      </c>
      <c r="G13" s="551">
        <v>0</v>
      </c>
      <c r="H13" s="551">
        <v>0</v>
      </c>
      <c r="I13" s="553" t="s">
        <v>413</v>
      </c>
      <c r="J13" s="554"/>
    </row>
    <row r="14" spans="2:16" ht="15.75">
      <c r="B14" s="556" t="s">
        <v>296</v>
      </c>
      <c r="C14" s="539" t="s">
        <v>222</v>
      </c>
      <c r="D14" s="557" t="s">
        <v>316</v>
      </c>
      <c r="E14" s="84">
        <v>0</v>
      </c>
      <c r="F14" s="84">
        <v>16</v>
      </c>
      <c r="G14" s="84">
        <v>30</v>
      </c>
      <c r="H14" s="84">
        <v>2</v>
      </c>
      <c r="I14" s="540" t="s">
        <v>414</v>
      </c>
      <c r="J14" s="541"/>
      <c r="N14" s="11" t="s">
        <v>457</v>
      </c>
      <c r="O14" s="11" t="s">
        <v>458</v>
      </c>
      <c r="P14" s="11" t="s">
        <v>459</v>
      </c>
    </row>
    <row r="15" spans="2:16" ht="15.75">
      <c r="B15" s="545" t="s">
        <v>311</v>
      </c>
      <c r="C15" s="546" t="s">
        <v>222</v>
      </c>
      <c r="D15" s="547" t="s">
        <v>336</v>
      </c>
      <c r="E15" s="86">
        <v>0</v>
      </c>
      <c r="F15" s="86">
        <v>23</v>
      </c>
      <c r="G15" s="86">
        <v>30</v>
      </c>
      <c r="H15" s="86">
        <v>2</v>
      </c>
      <c r="I15" s="548" t="s">
        <v>412</v>
      </c>
      <c r="J15" s="549"/>
      <c r="M15" s="202" t="s">
        <v>316</v>
      </c>
      <c r="N15" s="11">
        <f>G14+G18</f>
        <v>50</v>
      </c>
      <c r="O15" s="11">
        <f>F14+F18</f>
        <v>46</v>
      </c>
      <c r="P15" s="543">
        <f aca="true" t="shared" si="2" ref="P15:P17">N15/O15</f>
        <v>1.0869565217391304</v>
      </c>
    </row>
    <row r="16" spans="2:16" ht="15.75">
      <c r="B16" s="555" t="s">
        <v>296</v>
      </c>
      <c r="C16" s="546" t="s">
        <v>222</v>
      </c>
      <c r="D16" s="547" t="s">
        <v>336</v>
      </c>
      <c r="E16" s="86">
        <v>2</v>
      </c>
      <c r="F16" s="86">
        <v>30</v>
      </c>
      <c r="G16" s="86">
        <v>14</v>
      </c>
      <c r="H16" s="86">
        <v>0</v>
      </c>
      <c r="I16" s="548" t="s">
        <v>415</v>
      </c>
      <c r="J16" s="549"/>
      <c r="M16" s="542" t="s">
        <v>296</v>
      </c>
      <c r="N16" s="11">
        <f>F14+F16</f>
        <v>46</v>
      </c>
      <c r="O16" s="11">
        <f>G14+G16</f>
        <v>44</v>
      </c>
      <c r="P16" s="543">
        <f t="shared" si="2"/>
        <v>1.0454545454545454</v>
      </c>
    </row>
    <row r="17" spans="2:16" ht="15.75">
      <c r="B17" s="545" t="s">
        <v>311</v>
      </c>
      <c r="C17" s="546" t="s">
        <v>222</v>
      </c>
      <c r="D17" s="547" t="s">
        <v>316</v>
      </c>
      <c r="E17" s="86">
        <v>0</v>
      </c>
      <c r="F17" s="86">
        <v>21</v>
      </c>
      <c r="G17" s="86">
        <v>30</v>
      </c>
      <c r="H17" s="86">
        <v>2</v>
      </c>
      <c r="I17" s="548" t="s">
        <v>416</v>
      </c>
      <c r="J17" s="549"/>
      <c r="M17" s="202" t="s">
        <v>336</v>
      </c>
      <c r="N17" s="11">
        <f>G16+F18</f>
        <v>44</v>
      </c>
      <c r="O17" s="11">
        <f>F16+G18</f>
        <v>50</v>
      </c>
      <c r="P17" s="543">
        <f t="shared" si="2"/>
        <v>0.88</v>
      </c>
    </row>
    <row r="18" spans="2:16" ht="15.75">
      <c r="B18" s="545" t="s">
        <v>336</v>
      </c>
      <c r="C18" s="546" t="s">
        <v>222</v>
      </c>
      <c r="D18" s="547" t="s">
        <v>316</v>
      </c>
      <c r="E18" s="86">
        <v>2</v>
      </c>
      <c r="F18" s="86">
        <v>30</v>
      </c>
      <c r="G18" s="86">
        <v>20</v>
      </c>
      <c r="H18" s="86">
        <v>0</v>
      </c>
      <c r="I18" s="548" t="s">
        <v>417</v>
      </c>
      <c r="J18" s="549"/>
      <c r="P18" s="543"/>
    </row>
    <row r="19" spans="2:10" ht="16.5">
      <c r="B19" s="558" t="s">
        <v>296</v>
      </c>
      <c r="C19" s="551" t="s">
        <v>222</v>
      </c>
      <c r="D19" s="552" t="s">
        <v>311</v>
      </c>
      <c r="E19" s="551">
        <v>2</v>
      </c>
      <c r="F19" s="551">
        <v>30</v>
      </c>
      <c r="G19" s="551">
        <v>21</v>
      </c>
      <c r="H19" s="551">
        <v>0</v>
      </c>
      <c r="I19" s="553" t="s">
        <v>418</v>
      </c>
      <c r="J19" s="55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89"/>
  <sheetViews>
    <sheetView zoomScale="70" zoomScaleNormal="70" zoomScaleSheetLayoutView="80" workbookViewId="0" topLeftCell="A46">
      <selection activeCell="H72" sqref="H72"/>
    </sheetView>
  </sheetViews>
  <sheetFormatPr defaultColWidth="9.00390625" defaultRowHeight="16.5"/>
  <cols>
    <col min="2" max="2" width="13.875" style="0" customWidth="1"/>
    <col min="3" max="5" width="10.625" style="0" customWidth="1"/>
    <col min="6" max="7" width="8.625" style="0" customWidth="1"/>
    <col min="8" max="8" width="10.625" style="0" customWidth="1"/>
    <col min="9" max="9" width="12.50390625" style="0" customWidth="1"/>
    <col min="10" max="12" width="10.625" style="0" customWidth="1"/>
    <col min="13" max="14" width="8.625" style="0" customWidth="1"/>
    <col min="15" max="15" width="5.625" style="0" customWidth="1"/>
    <col min="17" max="17" width="5.625" style="0" customWidth="1"/>
    <col min="19" max="19" width="9.00390625" style="202" customWidth="1"/>
    <col min="20" max="23" width="9.00390625" style="11" customWidth="1"/>
    <col min="24" max="24" width="9.00390625" style="202" customWidth="1"/>
  </cols>
  <sheetData>
    <row r="1" spans="2:9" ht="15" customHeight="1">
      <c r="B1" s="559"/>
      <c r="C1" s="560"/>
      <c r="D1" s="560"/>
      <c r="E1" s="560"/>
      <c r="F1" s="561" t="s">
        <v>460</v>
      </c>
      <c r="G1" s="561"/>
      <c r="H1" s="561"/>
      <c r="I1" s="561"/>
    </row>
    <row r="2" spans="3:9" ht="15" customHeight="1">
      <c r="C2" s="560"/>
      <c r="D2" s="560"/>
      <c r="E2" s="560"/>
      <c r="F2" s="561" t="s">
        <v>461</v>
      </c>
      <c r="G2" s="561"/>
      <c r="H2" s="561"/>
      <c r="I2" s="561"/>
    </row>
    <row r="3" spans="3:9" ht="15" customHeight="1">
      <c r="C3" s="560"/>
      <c r="D3" s="560"/>
      <c r="E3" s="560"/>
      <c r="F3" s="562"/>
      <c r="G3" s="562"/>
      <c r="H3" s="562"/>
      <c r="I3" s="562"/>
    </row>
    <row r="4" spans="3:11" ht="15" customHeight="1">
      <c r="C4" s="560"/>
      <c r="D4" s="563"/>
      <c r="E4" s="563"/>
      <c r="F4" s="564"/>
      <c r="G4" s="565"/>
      <c r="H4" s="563" t="s">
        <v>462</v>
      </c>
      <c r="I4" s="565"/>
      <c r="J4" s="564"/>
      <c r="K4" s="566"/>
    </row>
    <row r="5" spans="4:11" ht="15" customHeight="1">
      <c r="D5" s="566"/>
      <c r="E5" s="567"/>
      <c r="F5" s="564"/>
      <c r="G5" s="564"/>
      <c r="H5" s="563" t="s">
        <v>463</v>
      </c>
      <c r="I5" s="564"/>
      <c r="J5" s="564"/>
      <c r="K5" s="566"/>
    </row>
    <row r="6" spans="2:9" ht="15" customHeight="1">
      <c r="B6" s="568"/>
      <c r="C6" s="568"/>
      <c r="D6" s="568"/>
      <c r="E6" s="568"/>
      <c r="F6" s="568"/>
      <c r="G6" s="568"/>
      <c r="H6" s="568"/>
      <c r="I6" s="568"/>
    </row>
    <row r="7" spans="2:9" ht="15" customHeight="1">
      <c r="B7" s="568"/>
      <c r="C7" s="569"/>
      <c r="D7" s="570"/>
      <c r="E7" s="570"/>
      <c r="F7" s="570"/>
      <c r="G7" s="568"/>
      <c r="H7" s="568"/>
      <c r="I7" s="568"/>
    </row>
    <row r="8" spans="2:9" ht="15" customHeight="1">
      <c r="B8" s="568"/>
      <c r="C8" s="571" t="s">
        <v>464</v>
      </c>
      <c r="D8" s="572" t="s">
        <v>465</v>
      </c>
      <c r="E8" s="572" t="s">
        <v>466</v>
      </c>
      <c r="F8" s="572" t="s">
        <v>467</v>
      </c>
      <c r="G8" s="573"/>
      <c r="H8" s="568"/>
      <c r="I8" s="568"/>
    </row>
    <row r="9" spans="2:9" ht="15" customHeight="1">
      <c r="B9" s="568"/>
      <c r="C9" s="571"/>
      <c r="D9" s="574" t="s">
        <v>468</v>
      </c>
      <c r="E9" s="574" t="s">
        <v>469</v>
      </c>
      <c r="F9" s="574" t="s">
        <v>470</v>
      </c>
      <c r="G9" s="575"/>
      <c r="H9" s="568"/>
      <c r="I9" s="568"/>
    </row>
    <row r="10" spans="2:9" ht="15" customHeight="1">
      <c r="B10" s="568"/>
      <c r="C10" s="571"/>
      <c r="D10" s="574" t="s">
        <v>471</v>
      </c>
      <c r="E10" s="574" t="s">
        <v>472</v>
      </c>
      <c r="F10" s="574" t="s">
        <v>221</v>
      </c>
      <c r="G10" s="575"/>
      <c r="H10" s="568"/>
      <c r="I10" s="568"/>
    </row>
    <row r="11" spans="2:9" ht="15" customHeight="1">
      <c r="B11" s="576"/>
      <c r="C11" s="571"/>
      <c r="D11" s="574" t="s">
        <v>473</v>
      </c>
      <c r="E11" s="574" t="s">
        <v>211</v>
      </c>
      <c r="F11" s="574" t="s">
        <v>474</v>
      </c>
      <c r="G11" s="575"/>
      <c r="H11" s="568"/>
      <c r="I11" s="568"/>
    </row>
    <row r="12" spans="2:9" ht="15" customHeight="1">
      <c r="B12" s="568"/>
      <c r="C12" s="577"/>
      <c r="D12" s="578"/>
      <c r="E12" s="569"/>
      <c r="F12" s="569"/>
      <c r="G12" s="579"/>
      <c r="H12" s="568"/>
      <c r="I12" s="568"/>
    </row>
    <row r="13" spans="2:9" ht="15" customHeight="1">
      <c r="B13" s="568"/>
      <c r="C13" s="568"/>
      <c r="D13" s="568"/>
      <c r="E13" s="568"/>
      <c r="F13" s="568"/>
      <c r="G13" s="568"/>
      <c r="H13" s="568"/>
      <c r="I13" s="568"/>
    </row>
    <row r="14" spans="1:15" ht="15" customHeight="1">
      <c r="A14" s="580"/>
      <c r="B14" s="581"/>
      <c r="C14" s="581"/>
      <c r="D14" s="581"/>
      <c r="E14" s="581"/>
      <c r="F14" s="581"/>
      <c r="G14" s="581"/>
      <c r="H14" s="581"/>
      <c r="I14" s="581"/>
      <c r="J14" s="582"/>
      <c r="K14" s="582"/>
      <c r="L14" s="582"/>
      <c r="M14" s="582"/>
      <c r="N14" s="582"/>
      <c r="O14" s="583"/>
    </row>
    <row r="15" spans="1:15" ht="15" customHeight="1">
      <c r="A15" s="584"/>
      <c r="B15" s="585"/>
      <c r="C15" s="586"/>
      <c r="D15" s="587" t="s">
        <v>475</v>
      </c>
      <c r="E15" s="587"/>
      <c r="F15" s="586"/>
      <c r="G15" s="588"/>
      <c r="H15" s="586"/>
      <c r="I15" s="585"/>
      <c r="J15" s="586"/>
      <c r="K15" s="587" t="s">
        <v>476</v>
      </c>
      <c r="L15" s="587"/>
      <c r="M15" s="586"/>
      <c r="N15" s="588"/>
      <c r="O15" s="589"/>
    </row>
    <row r="16" spans="1:15" ht="15" customHeight="1">
      <c r="A16" s="584"/>
      <c r="B16" s="590" t="s">
        <v>477</v>
      </c>
      <c r="C16" s="590" t="s">
        <v>478</v>
      </c>
      <c r="D16" s="591" t="s">
        <v>479</v>
      </c>
      <c r="E16" s="591"/>
      <c r="F16" s="591"/>
      <c r="G16" s="591"/>
      <c r="H16" s="586"/>
      <c r="I16" s="590" t="s">
        <v>477</v>
      </c>
      <c r="J16" s="590" t="s">
        <v>478</v>
      </c>
      <c r="K16" s="591" t="s">
        <v>479</v>
      </c>
      <c r="L16" s="591"/>
      <c r="M16" s="591"/>
      <c r="N16" s="591"/>
      <c r="O16" s="589"/>
    </row>
    <row r="17" spans="1:15" ht="15" customHeight="1">
      <c r="A17" s="584"/>
      <c r="B17" s="592" t="s">
        <v>480</v>
      </c>
      <c r="C17" s="592" t="s">
        <v>481</v>
      </c>
      <c r="D17" s="590" t="s">
        <v>167</v>
      </c>
      <c r="E17" s="590" t="s">
        <v>168</v>
      </c>
      <c r="F17" s="593"/>
      <c r="G17" s="594"/>
      <c r="H17" s="586"/>
      <c r="I17" s="595" t="s">
        <v>480</v>
      </c>
      <c r="J17" s="595" t="s">
        <v>481</v>
      </c>
      <c r="K17" s="596" t="s">
        <v>167</v>
      </c>
      <c r="L17" s="596" t="s">
        <v>168</v>
      </c>
      <c r="M17" s="597"/>
      <c r="N17" s="598"/>
      <c r="O17" s="589"/>
    </row>
    <row r="18" spans="1:15" ht="15" customHeight="1">
      <c r="A18" s="584"/>
      <c r="B18" s="599">
        <v>0.375</v>
      </c>
      <c r="C18" s="600">
        <v>1</v>
      </c>
      <c r="D18" s="601" t="s">
        <v>156</v>
      </c>
      <c r="E18" s="602" t="s">
        <v>375</v>
      </c>
      <c r="F18" s="603"/>
      <c r="G18" s="604"/>
      <c r="H18" s="605"/>
      <c r="I18" s="606">
        <v>0.375</v>
      </c>
      <c r="J18" s="607">
        <v>1</v>
      </c>
      <c r="K18" s="601" t="s">
        <v>482</v>
      </c>
      <c r="L18" s="602" t="s">
        <v>483</v>
      </c>
      <c r="M18" s="608"/>
      <c r="N18" s="604"/>
      <c r="O18" s="589"/>
    </row>
    <row r="19" spans="1:15" ht="15" customHeight="1">
      <c r="A19" s="584"/>
      <c r="B19" s="599">
        <v>0.3888888888888889</v>
      </c>
      <c r="C19" s="600">
        <v>2</v>
      </c>
      <c r="D19" s="601" t="s">
        <v>161</v>
      </c>
      <c r="E19" s="602" t="s">
        <v>377</v>
      </c>
      <c r="F19" s="254"/>
      <c r="G19" s="604"/>
      <c r="H19" s="605"/>
      <c r="I19" s="606">
        <v>0.3888888888888889</v>
      </c>
      <c r="J19" s="607">
        <v>2</v>
      </c>
      <c r="K19" s="601" t="s">
        <v>484</v>
      </c>
      <c r="L19" s="602" t="s">
        <v>485</v>
      </c>
      <c r="M19" s="609"/>
      <c r="N19" s="610"/>
      <c r="O19" s="589"/>
    </row>
    <row r="20" spans="1:15" ht="15" customHeight="1">
      <c r="A20" s="584"/>
      <c r="B20" s="599">
        <v>0.402777777777778</v>
      </c>
      <c r="C20" s="600">
        <v>3</v>
      </c>
      <c r="D20" s="262" t="s">
        <v>486</v>
      </c>
      <c r="E20" s="262" t="s">
        <v>487</v>
      </c>
      <c r="F20" s="254"/>
      <c r="G20" s="604"/>
      <c r="H20" s="605"/>
      <c r="I20" s="606">
        <v>0.402777777777778</v>
      </c>
      <c r="J20" s="607">
        <v>3</v>
      </c>
      <c r="K20" s="601" t="s">
        <v>488</v>
      </c>
      <c r="L20" s="602" t="s">
        <v>489</v>
      </c>
      <c r="M20" s="609"/>
      <c r="N20" s="610"/>
      <c r="O20" s="589"/>
    </row>
    <row r="21" spans="1:15" ht="15" customHeight="1">
      <c r="A21" s="584"/>
      <c r="B21" s="599">
        <v>0.416666666666667</v>
      </c>
      <c r="C21" s="600">
        <v>4</v>
      </c>
      <c r="D21" s="262" t="s">
        <v>490</v>
      </c>
      <c r="E21" s="262" t="s">
        <v>491</v>
      </c>
      <c r="F21" s="254"/>
      <c r="G21" s="604"/>
      <c r="H21" s="605"/>
      <c r="I21" s="606">
        <v>0.416666666666667</v>
      </c>
      <c r="J21" s="611">
        <v>4</v>
      </c>
      <c r="K21" s="601" t="s">
        <v>492</v>
      </c>
      <c r="L21" s="602" t="s">
        <v>493</v>
      </c>
      <c r="M21" s="609"/>
      <c r="N21" s="610"/>
      <c r="O21" s="589"/>
    </row>
    <row r="22" spans="1:15" ht="15" customHeight="1">
      <c r="A22" s="584"/>
      <c r="B22" s="599">
        <v>0.4305555555555556</v>
      </c>
      <c r="C22" s="600">
        <v>5</v>
      </c>
      <c r="D22" s="262" t="s">
        <v>494</v>
      </c>
      <c r="E22" s="262" t="s">
        <v>495</v>
      </c>
      <c r="F22" s="254"/>
      <c r="G22" s="604"/>
      <c r="H22" s="605"/>
      <c r="I22" s="606">
        <v>0.4305555555555556</v>
      </c>
      <c r="J22" s="611">
        <v>5</v>
      </c>
      <c r="K22" s="601" t="s">
        <v>496</v>
      </c>
      <c r="L22" s="602" t="s">
        <v>497</v>
      </c>
      <c r="M22" s="612"/>
      <c r="N22" s="613"/>
      <c r="O22" s="589"/>
    </row>
    <row r="23" spans="1:15" ht="15" customHeight="1">
      <c r="A23" s="584"/>
      <c r="B23" s="599">
        <v>0.4444444444444444</v>
      </c>
      <c r="C23" s="600">
        <v>6</v>
      </c>
      <c r="D23" s="262" t="s">
        <v>498</v>
      </c>
      <c r="E23" s="262" t="s">
        <v>499</v>
      </c>
      <c r="F23" s="603"/>
      <c r="G23" s="603"/>
      <c r="H23" s="605"/>
      <c r="I23" s="599">
        <v>0.4444444444444444</v>
      </c>
      <c r="J23" s="607">
        <v>6</v>
      </c>
      <c r="K23" s="601" t="s">
        <v>500</v>
      </c>
      <c r="L23" s="602" t="s">
        <v>501</v>
      </c>
      <c r="M23" s="608"/>
      <c r="N23" s="603"/>
      <c r="O23" s="589"/>
    </row>
    <row r="24" spans="1:15" ht="15" customHeight="1">
      <c r="A24" s="584"/>
      <c r="B24" s="599"/>
      <c r="C24" s="600"/>
      <c r="D24" s="603"/>
      <c r="E24" s="603"/>
      <c r="F24" s="603"/>
      <c r="G24" s="603"/>
      <c r="H24" s="605"/>
      <c r="I24" s="603"/>
      <c r="J24" s="614"/>
      <c r="K24" s="603"/>
      <c r="L24" s="603"/>
      <c r="M24" s="603"/>
      <c r="N24" s="603"/>
      <c r="O24" s="589"/>
    </row>
    <row r="25" spans="1:15" ht="15" customHeight="1">
      <c r="A25" s="584"/>
      <c r="B25" s="600" t="s">
        <v>502</v>
      </c>
      <c r="C25" s="600"/>
      <c r="D25" s="600"/>
      <c r="E25" s="600"/>
      <c r="F25" s="600"/>
      <c r="G25" s="600"/>
      <c r="H25" s="605"/>
      <c r="I25" s="615" t="s">
        <v>502</v>
      </c>
      <c r="J25" s="615"/>
      <c r="K25" s="615"/>
      <c r="L25" s="615"/>
      <c r="M25" s="615"/>
      <c r="N25" s="615"/>
      <c r="O25" s="589"/>
    </row>
    <row r="26" spans="1:15" ht="15" customHeight="1">
      <c r="A26" s="584"/>
      <c r="B26" s="599">
        <v>0.5833333333333334</v>
      </c>
      <c r="C26" s="600">
        <v>7</v>
      </c>
      <c r="D26" s="262" t="s">
        <v>503</v>
      </c>
      <c r="E26" s="262" t="s">
        <v>504</v>
      </c>
      <c r="F26" s="616"/>
      <c r="G26" s="254"/>
      <c r="H26" s="605"/>
      <c r="I26" s="599">
        <v>0.5833333333333334</v>
      </c>
      <c r="J26" s="600">
        <v>7</v>
      </c>
      <c r="K26" s="601" t="s">
        <v>505</v>
      </c>
      <c r="L26" s="602" t="s">
        <v>506</v>
      </c>
      <c r="M26" s="609"/>
      <c r="N26" s="254"/>
      <c r="O26" s="589"/>
    </row>
    <row r="27" spans="1:15" ht="15" customHeight="1">
      <c r="A27" s="584"/>
      <c r="B27" s="599">
        <v>0.5972222222222222</v>
      </c>
      <c r="C27" s="600">
        <v>8</v>
      </c>
      <c r="D27" s="262" t="s">
        <v>507</v>
      </c>
      <c r="E27" s="262" t="s">
        <v>508</v>
      </c>
      <c r="F27" s="616"/>
      <c r="G27" s="254"/>
      <c r="H27" s="605"/>
      <c r="I27" s="599">
        <v>0.5972222222222222</v>
      </c>
      <c r="J27" s="600">
        <v>8</v>
      </c>
      <c r="K27" s="601" t="s">
        <v>509</v>
      </c>
      <c r="L27" s="602" t="s">
        <v>510</v>
      </c>
      <c r="M27" s="605"/>
      <c r="N27" s="254"/>
      <c r="O27" s="589"/>
    </row>
    <row r="28" spans="1:15" ht="15" customHeight="1">
      <c r="A28" s="584"/>
      <c r="B28" s="599">
        <v>0.611111111111111</v>
      </c>
      <c r="C28" s="600">
        <v>9</v>
      </c>
      <c r="D28" s="617" t="s">
        <v>511</v>
      </c>
      <c r="E28" s="617" t="s">
        <v>464</v>
      </c>
      <c r="F28" s="603"/>
      <c r="G28" s="254"/>
      <c r="H28" s="605"/>
      <c r="I28" s="599">
        <v>0.611111111111111</v>
      </c>
      <c r="J28" s="600">
        <v>9</v>
      </c>
      <c r="K28" s="601" t="s">
        <v>512</v>
      </c>
      <c r="L28" s="602" t="s">
        <v>513</v>
      </c>
      <c r="M28" s="609"/>
      <c r="N28" s="254"/>
      <c r="O28" s="589"/>
    </row>
    <row r="29" spans="1:15" ht="15" customHeight="1">
      <c r="A29" s="584"/>
      <c r="B29" s="599">
        <v>0.625</v>
      </c>
      <c r="C29" s="600">
        <v>10</v>
      </c>
      <c r="D29" s="617" t="s">
        <v>514</v>
      </c>
      <c r="E29" s="617" t="s">
        <v>515</v>
      </c>
      <c r="F29" s="600"/>
      <c r="G29" s="600"/>
      <c r="H29" s="605"/>
      <c r="I29" s="599">
        <v>0.625</v>
      </c>
      <c r="J29" s="600">
        <v>10</v>
      </c>
      <c r="K29" s="601" t="s">
        <v>516</v>
      </c>
      <c r="L29" s="602" t="s">
        <v>517</v>
      </c>
      <c r="M29" s="603"/>
      <c r="N29" s="600"/>
      <c r="O29" s="589"/>
    </row>
    <row r="30" spans="1:15" ht="15" customHeight="1">
      <c r="A30" s="584"/>
      <c r="B30" s="599">
        <v>0.638888888888889</v>
      </c>
      <c r="C30" s="600">
        <v>11</v>
      </c>
      <c r="D30" s="617" t="s">
        <v>518</v>
      </c>
      <c r="E30" s="617" t="s">
        <v>519</v>
      </c>
      <c r="F30" s="600"/>
      <c r="G30" s="600"/>
      <c r="H30" s="605"/>
      <c r="I30" s="599">
        <v>0.638888888888889</v>
      </c>
      <c r="J30" s="600">
        <v>11</v>
      </c>
      <c r="K30" s="601" t="s">
        <v>520</v>
      </c>
      <c r="L30" s="602" t="s">
        <v>521</v>
      </c>
      <c r="M30" s="618"/>
      <c r="N30" s="600"/>
      <c r="O30" s="589"/>
    </row>
    <row r="31" spans="1:15" ht="15" customHeight="1">
      <c r="A31" s="584"/>
      <c r="B31" s="599"/>
      <c r="C31" s="600"/>
      <c r="D31" s="616"/>
      <c r="E31" s="616"/>
      <c r="F31" s="600"/>
      <c r="G31" s="600"/>
      <c r="H31" s="605"/>
      <c r="I31" s="599">
        <v>0.6527777777777778</v>
      </c>
      <c r="J31" s="600">
        <v>12</v>
      </c>
      <c r="K31" s="601" t="s">
        <v>522</v>
      </c>
      <c r="L31" s="602" t="s">
        <v>523</v>
      </c>
      <c r="M31" s="619"/>
      <c r="N31" s="600"/>
      <c r="O31" s="589"/>
    </row>
    <row r="32" spans="1:15" ht="15" customHeight="1">
      <c r="A32" s="584"/>
      <c r="B32" s="605"/>
      <c r="C32" s="620"/>
      <c r="D32" s="620"/>
      <c r="E32" s="621"/>
      <c r="F32" s="620"/>
      <c r="G32" s="622"/>
      <c r="H32" s="605"/>
      <c r="I32" s="605"/>
      <c r="J32" s="605"/>
      <c r="K32" s="620"/>
      <c r="L32" s="620"/>
      <c r="M32" s="605"/>
      <c r="N32" s="622"/>
      <c r="O32" s="589"/>
    </row>
    <row r="33" spans="1:15" ht="15" customHeight="1">
      <c r="A33" s="584"/>
      <c r="B33" s="605"/>
      <c r="C33" s="620"/>
      <c r="D33" s="620"/>
      <c r="E33" s="620"/>
      <c r="F33" s="620"/>
      <c r="G33" s="622"/>
      <c r="H33" s="605"/>
      <c r="I33" s="605"/>
      <c r="J33" s="605"/>
      <c r="K33" s="620"/>
      <c r="L33" s="620"/>
      <c r="M33" s="605"/>
      <c r="N33" s="622"/>
      <c r="O33" s="589"/>
    </row>
    <row r="34" spans="1:15" ht="15" customHeight="1">
      <c r="A34" s="584"/>
      <c r="B34" s="623"/>
      <c r="C34" s="624"/>
      <c r="D34" s="587" t="s">
        <v>524</v>
      </c>
      <c r="E34" s="587"/>
      <c r="F34" s="624"/>
      <c r="G34" s="625"/>
      <c r="H34" s="624"/>
      <c r="I34" s="623"/>
      <c r="J34" s="626"/>
      <c r="K34" s="587" t="s">
        <v>525</v>
      </c>
      <c r="L34" s="587"/>
      <c r="M34" s="624"/>
      <c r="N34" s="625"/>
      <c r="O34" s="589"/>
    </row>
    <row r="35" spans="1:15" ht="15" customHeight="1">
      <c r="A35" s="584"/>
      <c r="B35" s="590" t="s">
        <v>477</v>
      </c>
      <c r="C35" s="590" t="s">
        <v>478</v>
      </c>
      <c r="D35" s="591" t="s">
        <v>479</v>
      </c>
      <c r="E35" s="591"/>
      <c r="F35" s="591"/>
      <c r="G35" s="591"/>
      <c r="H35" s="624"/>
      <c r="I35" s="590" t="s">
        <v>477</v>
      </c>
      <c r="J35" s="590" t="s">
        <v>478</v>
      </c>
      <c r="K35" s="591" t="s">
        <v>479</v>
      </c>
      <c r="L35" s="591"/>
      <c r="M35" s="591"/>
      <c r="N35" s="591"/>
      <c r="O35" s="589"/>
    </row>
    <row r="36" spans="1:24" ht="15" customHeight="1">
      <c r="A36" s="584"/>
      <c r="B36" s="592" t="s">
        <v>480</v>
      </c>
      <c r="C36" s="592" t="s">
        <v>481</v>
      </c>
      <c r="D36" s="590" t="s">
        <v>167</v>
      </c>
      <c r="E36" s="590" t="s">
        <v>168</v>
      </c>
      <c r="F36" s="593"/>
      <c r="G36" s="594"/>
      <c r="H36" s="624"/>
      <c r="I36" s="592" t="s">
        <v>480</v>
      </c>
      <c r="J36" s="592" t="s">
        <v>481</v>
      </c>
      <c r="K36" s="590" t="s">
        <v>167</v>
      </c>
      <c r="L36" s="590" t="s">
        <v>168</v>
      </c>
      <c r="M36" s="593"/>
      <c r="N36" s="594"/>
      <c r="O36" s="589"/>
      <c r="V36" s="202"/>
      <c r="X36"/>
    </row>
    <row r="37" spans="1:24" ht="15" customHeight="1">
      <c r="A37" s="584"/>
      <c r="B37" s="627">
        <v>0.375</v>
      </c>
      <c r="C37" s="596">
        <v>1</v>
      </c>
      <c r="D37" s="617" t="s">
        <v>526</v>
      </c>
      <c r="E37" s="262" t="s">
        <v>527</v>
      </c>
      <c r="F37" s="616"/>
      <c r="G37" s="628"/>
      <c r="H37" s="624"/>
      <c r="I37" s="629" t="s">
        <v>528</v>
      </c>
      <c r="J37" s="629"/>
      <c r="K37" s="629"/>
      <c r="L37" s="629"/>
      <c r="M37" s="629"/>
      <c r="N37" s="629"/>
      <c r="O37" s="589"/>
      <c r="V37" s="202"/>
      <c r="X37"/>
    </row>
    <row r="38" spans="1:24" ht="15" customHeight="1">
      <c r="A38" s="584"/>
      <c r="B38" s="627">
        <v>0.3888888888888889</v>
      </c>
      <c r="C38" s="596">
        <v>2</v>
      </c>
      <c r="D38" s="617" t="s">
        <v>529</v>
      </c>
      <c r="E38" s="262" t="s">
        <v>530</v>
      </c>
      <c r="F38" s="616"/>
      <c r="G38" s="628"/>
      <c r="H38" s="624"/>
      <c r="I38" s="629"/>
      <c r="J38" s="629"/>
      <c r="K38" s="629"/>
      <c r="L38" s="629"/>
      <c r="M38" s="629"/>
      <c r="N38" s="629"/>
      <c r="O38" s="589"/>
      <c r="V38" s="202"/>
      <c r="X38"/>
    </row>
    <row r="39" spans="1:24" ht="15" customHeight="1">
      <c r="A39" s="584"/>
      <c r="B39" s="627">
        <v>0.402777777777778</v>
      </c>
      <c r="C39" s="596">
        <v>3</v>
      </c>
      <c r="D39" s="617" t="s">
        <v>531</v>
      </c>
      <c r="E39" s="262" t="s">
        <v>532</v>
      </c>
      <c r="F39" s="630"/>
      <c r="G39" s="628"/>
      <c r="H39" s="624"/>
      <c r="I39" s="629"/>
      <c r="J39" s="629"/>
      <c r="K39" s="629"/>
      <c r="L39" s="629"/>
      <c r="M39" s="629"/>
      <c r="N39" s="629"/>
      <c r="O39" s="589"/>
      <c r="V39" s="202"/>
      <c r="X39"/>
    </row>
    <row r="40" spans="1:24" ht="15" customHeight="1">
      <c r="A40" s="584"/>
      <c r="B40" s="627">
        <v>0.416666666666667</v>
      </c>
      <c r="C40" s="596">
        <v>4</v>
      </c>
      <c r="D40" s="617" t="s">
        <v>533</v>
      </c>
      <c r="E40" s="262" t="s">
        <v>534</v>
      </c>
      <c r="F40" s="630"/>
      <c r="G40" s="628"/>
      <c r="H40" s="624"/>
      <c r="I40" s="629"/>
      <c r="J40" s="629"/>
      <c r="K40" s="629"/>
      <c r="L40" s="629"/>
      <c r="M40" s="629"/>
      <c r="N40" s="629"/>
      <c r="O40" s="589"/>
      <c r="V40" s="202"/>
      <c r="X40"/>
    </row>
    <row r="41" spans="1:24" ht="15" customHeight="1">
      <c r="A41" s="584"/>
      <c r="B41" s="627">
        <v>0.4305555555555556</v>
      </c>
      <c r="C41" s="596">
        <v>5</v>
      </c>
      <c r="D41" s="617" t="s">
        <v>535</v>
      </c>
      <c r="E41" s="262" t="s">
        <v>536</v>
      </c>
      <c r="F41" s="630"/>
      <c r="G41" s="628"/>
      <c r="H41" s="624"/>
      <c r="I41" s="629"/>
      <c r="J41" s="629"/>
      <c r="K41" s="629"/>
      <c r="L41" s="629"/>
      <c r="M41" s="629"/>
      <c r="N41" s="629"/>
      <c r="O41" s="589"/>
      <c r="V41" s="202"/>
      <c r="W41"/>
      <c r="X41"/>
    </row>
    <row r="42" spans="1:24" ht="15" customHeight="1">
      <c r="A42" s="584"/>
      <c r="B42" s="627">
        <v>0.4444444444444444</v>
      </c>
      <c r="C42" s="596">
        <v>6</v>
      </c>
      <c r="D42" s="617" t="s">
        <v>537</v>
      </c>
      <c r="E42" s="262" t="s">
        <v>538</v>
      </c>
      <c r="F42" s="631"/>
      <c r="G42" s="631"/>
      <c r="H42" s="624"/>
      <c r="I42" s="629"/>
      <c r="J42" s="629"/>
      <c r="K42" s="629"/>
      <c r="L42" s="629"/>
      <c r="M42" s="629"/>
      <c r="N42" s="629"/>
      <c r="O42" s="589"/>
      <c r="V42" s="202"/>
      <c r="W42"/>
      <c r="X42"/>
    </row>
    <row r="43" spans="1:24" ht="15" customHeight="1">
      <c r="A43" s="584"/>
      <c r="B43" s="632"/>
      <c r="C43" s="632"/>
      <c r="D43" s="632"/>
      <c r="E43" s="632"/>
      <c r="F43" s="632"/>
      <c r="G43" s="632"/>
      <c r="H43" s="624"/>
      <c r="I43" s="629"/>
      <c r="J43" s="629"/>
      <c r="K43" s="629"/>
      <c r="L43" s="629"/>
      <c r="M43" s="629"/>
      <c r="N43" s="629"/>
      <c r="O43" s="589"/>
      <c r="V43" s="202"/>
      <c r="W43"/>
      <c r="X43"/>
    </row>
    <row r="44" spans="1:24" ht="15" customHeight="1">
      <c r="A44" s="584"/>
      <c r="B44" s="633" t="s">
        <v>528</v>
      </c>
      <c r="C44" s="633"/>
      <c r="D44" s="633"/>
      <c r="E44" s="633"/>
      <c r="F44" s="633"/>
      <c r="G44" s="633"/>
      <c r="H44" s="624"/>
      <c r="I44" s="629"/>
      <c r="J44" s="629"/>
      <c r="K44" s="629"/>
      <c r="L44" s="629"/>
      <c r="M44" s="629"/>
      <c r="N44" s="629"/>
      <c r="O44" s="589"/>
      <c r="V44" s="202"/>
      <c r="W44"/>
      <c r="X44"/>
    </row>
    <row r="45" spans="1:24" ht="15" customHeight="1">
      <c r="A45" s="584"/>
      <c r="B45" s="633"/>
      <c r="C45" s="633"/>
      <c r="D45" s="633"/>
      <c r="E45" s="633"/>
      <c r="F45" s="633"/>
      <c r="G45" s="633"/>
      <c r="H45" s="624"/>
      <c r="I45" s="629"/>
      <c r="J45" s="629"/>
      <c r="K45" s="629"/>
      <c r="L45" s="629"/>
      <c r="M45" s="629"/>
      <c r="N45" s="629"/>
      <c r="O45" s="589"/>
      <c r="V45" s="202"/>
      <c r="W45"/>
      <c r="X45"/>
    </row>
    <row r="46" spans="1:24" ht="15" customHeight="1">
      <c r="A46" s="584"/>
      <c r="B46" s="633"/>
      <c r="C46" s="633"/>
      <c r="D46" s="633"/>
      <c r="E46" s="633"/>
      <c r="F46" s="633"/>
      <c r="G46" s="633"/>
      <c r="H46" s="624"/>
      <c r="I46" s="629"/>
      <c r="J46" s="629"/>
      <c r="K46" s="629"/>
      <c r="L46" s="629"/>
      <c r="M46" s="629"/>
      <c r="N46" s="629"/>
      <c r="O46" s="589"/>
      <c r="V46" s="202"/>
      <c r="W46"/>
      <c r="X46"/>
    </row>
    <row r="47" spans="1:24" ht="15" customHeight="1">
      <c r="A47" s="584"/>
      <c r="B47" s="633"/>
      <c r="C47" s="633"/>
      <c r="D47" s="633"/>
      <c r="E47" s="633"/>
      <c r="F47" s="633"/>
      <c r="G47" s="633"/>
      <c r="H47" s="624"/>
      <c r="I47" s="629"/>
      <c r="J47" s="629"/>
      <c r="K47" s="629"/>
      <c r="L47" s="629"/>
      <c r="M47" s="629"/>
      <c r="N47" s="629"/>
      <c r="O47" s="589"/>
      <c r="V47" s="202"/>
      <c r="W47"/>
      <c r="X47"/>
    </row>
    <row r="48" spans="1:24" ht="15" customHeight="1">
      <c r="A48" s="584"/>
      <c r="B48" s="633"/>
      <c r="C48" s="633"/>
      <c r="D48" s="633"/>
      <c r="E48" s="633"/>
      <c r="F48" s="633"/>
      <c r="G48" s="633"/>
      <c r="H48" s="624"/>
      <c r="I48" s="629"/>
      <c r="J48" s="629"/>
      <c r="K48" s="629"/>
      <c r="L48" s="629"/>
      <c r="M48" s="629"/>
      <c r="N48" s="629"/>
      <c r="O48" s="589"/>
      <c r="V48" s="202"/>
      <c r="W48"/>
      <c r="X48"/>
    </row>
    <row r="49" spans="1:24" ht="15" customHeight="1">
      <c r="A49" s="584"/>
      <c r="B49" s="633"/>
      <c r="C49" s="633"/>
      <c r="D49" s="633"/>
      <c r="E49" s="633"/>
      <c r="F49" s="633"/>
      <c r="G49" s="633"/>
      <c r="H49" s="624"/>
      <c r="I49" s="629"/>
      <c r="J49" s="629"/>
      <c r="K49" s="629"/>
      <c r="L49" s="629"/>
      <c r="M49" s="629"/>
      <c r="N49" s="629"/>
      <c r="O49" s="589"/>
      <c r="V49" s="202"/>
      <c r="W49"/>
      <c r="X49"/>
    </row>
    <row r="50" spans="1:24" ht="15" customHeight="1">
      <c r="A50" s="584"/>
      <c r="B50" s="633"/>
      <c r="C50" s="633"/>
      <c r="D50" s="633"/>
      <c r="E50" s="633"/>
      <c r="F50" s="633"/>
      <c r="G50" s="633"/>
      <c r="H50" s="624"/>
      <c r="I50" s="629"/>
      <c r="J50" s="629"/>
      <c r="K50" s="629"/>
      <c r="L50" s="629"/>
      <c r="M50" s="629"/>
      <c r="N50" s="629"/>
      <c r="O50" s="589"/>
      <c r="V50" s="202"/>
      <c r="W50"/>
      <c r="X50"/>
    </row>
    <row r="51" spans="1:24" ht="15" customHeight="1">
      <c r="A51" s="584"/>
      <c r="B51" s="624"/>
      <c r="C51" s="623"/>
      <c r="D51" s="623"/>
      <c r="E51" s="623"/>
      <c r="F51" s="623"/>
      <c r="G51" s="634"/>
      <c r="H51" s="624"/>
      <c r="I51" s="624"/>
      <c r="J51" s="624"/>
      <c r="K51" s="623"/>
      <c r="L51" s="623"/>
      <c r="M51" s="624"/>
      <c r="N51" s="634"/>
      <c r="O51" s="589"/>
      <c r="V51" s="202"/>
      <c r="W51"/>
      <c r="X51"/>
    </row>
    <row r="52" spans="1:15" ht="15" customHeight="1">
      <c r="A52" s="584"/>
      <c r="B52" s="624"/>
      <c r="C52" s="623"/>
      <c r="D52" s="623"/>
      <c r="E52" s="623"/>
      <c r="F52" s="623"/>
      <c r="G52" s="634"/>
      <c r="H52" s="624"/>
      <c r="I52" s="624"/>
      <c r="J52" s="624"/>
      <c r="K52" s="623"/>
      <c r="L52" s="623"/>
      <c r="M52" s="624"/>
      <c r="N52" s="634"/>
      <c r="O52" s="589"/>
    </row>
    <row r="53" spans="1:15" ht="15" customHeight="1">
      <c r="A53" s="584"/>
      <c r="H53" s="624"/>
      <c r="I53" s="623"/>
      <c r="J53" s="626"/>
      <c r="K53" s="587" t="s">
        <v>539</v>
      </c>
      <c r="L53" s="587"/>
      <c r="M53" s="624"/>
      <c r="N53" s="625"/>
      <c r="O53" s="589"/>
    </row>
    <row r="54" spans="1:15" ht="15" customHeight="1">
      <c r="A54" s="584"/>
      <c r="H54" s="624"/>
      <c r="I54" s="590" t="s">
        <v>477</v>
      </c>
      <c r="J54" s="590" t="s">
        <v>478</v>
      </c>
      <c r="K54" s="591" t="s">
        <v>479</v>
      </c>
      <c r="L54" s="591"/>
      <c r="M54" s="591"/>
      <c r="N54" s="591"/>
      <c r="O54" s="589"/>
    </row>
    <row r="55" spans="1:15" ht="15" customHeight="1">
      <c r="A55" s="584"/>
      <c r="H55" s="624"/>
      <c r="I55" s="592" t="s">
        <v>480</v>
      </c>
      <c r="J55" s="592" t="s">
        <v>481</v>
      </c>
      <c r="K55" s="590" t="s">
        <v>167</v>
      </c>
      <c r="L55" s="590" t="s">
        <v>168</v>
      </c>
      <c r="M55" s="593"/>
      <c r="N55" s="594"/>
      <c r="O55" s="589"/>
    </row>
    <row r="56" spans="1:15" ht="15" customHeight="1">
      <c r="A56" s="584"/>
      <c r="H56" s="624"/>
      <c r="I56" s="627">
        <v>0.375</v>
      </c>
      <c r="J56" s="596">
        <v>1</v>
      </c>
      <c r="K56" s="601" t="s">
        <v>540</v>
      </c>
      <c r="L56" s="635" t="s">
        <v>541</v>
      </c>
      <c r="M56" s="636"/>
      <c r="N56" s="636"/>
      <c r="O56" s="589"/>
    </row>
    <row r="57" spans="1:15" ht="15" customHeight="1">
      <c r="A57" s="584"/>
      <c r="H57" s="624"/>
      <c r="I57" s="627">
        <v>0.3888888888888889</v>
      </c>
      <c r="J57" s="596">
        <v>2</v>
      </c>
      <c r="K57" s="601" t="s">
        <v>542</v>
      </c>
      <c r="L57" s="635" t="s">
        <v>543</v>
      </c>
      <c r="M57" s="636"/>
      <c r="N57" s="636"/>
      <c r="O57" s="589"/>
    </row>
    <row r="58" spans="1:15" ht="15" customHeight="1">
      <c r="A58" s="584"/>
      <c r="H58" s="624"/>
      <c r="I58" s="627">
        <v>0.402777777777778</v>
      </c>
      <c r="J58" s="596">
        <v>3</v>
      </c>
      <c r="K58" s="601" t="s">
        <v>544</v>
      </c>
      <c r="L58" s="635" t="s">
        <v>545</v>
      </c>
      <c r="M58" s="636"/>
      <c r="N58" s="636"/>
      <c r="O58" s="589"/>
    </row>
    <row r="59" spans="1:15" ht="15" customHeight="1">
      <c r="A59" s="584"/>
      <c r="H59" s="624"/>
      <c r="I59" s="627">
        <v>0.416666666666667</v>
      </c>
      <c r="J59" s="596">
        <v>4</v>
      </c>
      <c r="K59" s="601" t="s">
        <v>546</v>
      </c>
      <c r="L59" s="635" t="s">
        <v>547</v>
      </c>
      <c r="M59" s="636"/>
      <c r="N59" s="636"/>
      <c r="O59" s="589"/>
    </row>
    <row r="60" spans="1:15" ht="15" customHeight="1">
      <c r="A60" s="584"/>
      <c r="H60" s="624"/>
      <c r="I60" s="627">
        <v>0.4305555555555556</v>
      </c>
      <c r="J60" s="596">
        <v>5</v>
      </c>
      <c r="K60" s="601" t="s">
        <v>548</v>
      </c>
      <c r="L60" s="635" t="s">
        <v>549</v>
      </c>
      <c r="M60" s="636"/>
      <c r="N60" s="636"/>
      <c r="O60" s="589"/>
    </row>
    <row r="61" spans="1:15" ht="15" customHeight="1">
      <c r="A61" s="584"/>
      <c r="B61" s="623"/>
      <c r="C61" s="624"/>
      <c r="D61" s="637" t="s">
        <v>550</v>
      </c>
      <c r="E61" s="637"/>
      <c r="F61" s="624"/>
      <c r="G61" s="625"/>
      <c r="H61" s="624"/>
      <c r="I61" s="627">
        <v>0.4444444444444444</v>
      </c>
      <c r="J61" s="596">
        <v>6</v>
      </c>
      <c r="K61" s="601" t="s">
        <v>551</v>
      </c>
      <c r="L61" s="635" t="s">
        <v>552</v>
      </c>
      <c r="M61" s="636"/>
      <c r="N61" s="636"/>
      <c r="O61" s="589"/>
    </row>
    <row r="62" spans="1:15" ht="15" customHeight="1">
      <c r="A62" s="584"/>
      <c r="B62" s="590" t="s">
        <v>477</v>
      </c>
      <c r="C62" s="590" t="s">
        <v>478</v>
      </c>
      <c r="D62" s="638" t="s">
        <v>479</v>
      </c>
      <c r="E62" s="638"/>
      <c r="F62" s="638"/>
      <c r="G62" s="638"/>
      <c r="H62" s="624"/>
      <c r="I62" s="631"/>
      <c r="J62" s="631"/>
      <c r="K62" s="631"/>
      <c r="L62" s="639"/>
      <c r="M62" s="636"/>
      <c r="N62" s="636"/>
      <c r="O62" s="589"/>
    </row>
    <row r="63" spans="1:15" ht="15" customHeight="1">
      <c r="A63" s="584"/>
      <c r="B63" s="640" t="s">
        <v>480</v>
      </c>
      <c r="C63" s="640" t="s">
        <v>481</v>
      </c>
      <c r="D63" s="596" t="s">
        <v>167</v>
      </c>
      <c r="E63" s="596" t="s">
        <v>168</v>
      </c>
      <c r="F63" s="596"/>
      <c r="G63" s="598"/>
      <c r="H63" s="624"/>
      <c r="I63" s="641" t="s">
        <v>502</v>
      </c>
      <c r="J63" s="641"/>
      <c r="K63" s="641"/>
      <c r="L63" s="641"/>
      <c r="M63" s="636"/>
      <c r="N63" s="636"/>
      <c r="O63" s="589"/>
    </row>
    <row r="64" spans="1:15" ht="15" customHeight="1">
      <c r="A64" s="584"/>
      <c r="B64" s="642">
        <v>0.5833333333333334</v>
      </c>
      <c r="C64" s="643">
        <v>1</v>
      </c>
      <c r="D64" s="644" t="s">
        <v>553</v>
      </c>
      <c r="E64" s="645" t="s">
        <v>554</v>
      </c>
      <c r="F64" s="646"/>
      <c r="G64" s="646"/>
      <c r="H64" s="624"/>
      <c r="I64" s="627">
        <v>0.5833333333333334</v>
      </c>
      <c r="J64" s="596">
        <v>7</v>
      </c>
      <c r="K64" s="601" t="s">
        <v>555</v>
      </c>
      <c r="L64" s="635" t="s">
        <v>556</v>
      </c>
      <c r="M64" s="636"/>
      <c r="N64" s="636"/>
      <c r="O64" s="589"/>
    </row>
    <row r="65" spans="1:15" ht="15" customHeight="1">
      <c r="A65" s="584"/>
      <c r="B65" s="627">
        <v>0.5972222222222222</v>
      </c>
      <c r="C65" s="596">
        <v>2</v>
      </c>
      <c r="D65" s="617" t="s">
        <v>557</v>
      </c>
      <c r="E65" s="647" t="s">
        <v>558</v>
      </c>
      <c r="F65" s="648"/>
      <c r="G65" s="648"/>
      <c r="H65" s="624"/>
      <c r="I65" s="627">
        <v>0.5972222222222222</v>
      </c>
      <c r="J65" s="596">
        <v>8</v>
      </c>
      <c r="K65" s="601" t="s">
        <v>559</v>
      </c>
      <c r="L65" s="635" t="s">
        <v>560</v>
      </c>
      <c r="M65" s="636"/>
      <c r="N65" s="636"/>
      <c r="O65" s="589"/>
    </row>
    <row r="66" spans="1:15" ht="15" customHeight="1">
      <c r="A66" s="584"/>
      <c r="B66" s="627">
        <v>0.611111111111111</v>
      </c>
      <c r="C66" s="596">
        <v>3</v>
      </c>
      <c r="D66" s="617" t="s">
        <v>561</v>
      </c>
      <c r="E66" s="647" t="s">
        <v>562</v>
      </c>
      <c r="F66" s="648"/>
      <c r="G66" s="648"/>
      <c r="H66" s="624"/>
      <c r="I66" s="627">
        <v>0.611111111111111</v>
      </c>
      <c r="J66" s="596">
        <v>9</v>
      </c>
      <c r="K66" s="601" t="s">
        <v>563</v>
      </c>
      <c r="L66" s="635" t="s">
        <v>564</v>
      </c>
      <c r="M66" s="636"/>
      <c r="N66" s="636"/>
      <c r="O66" s="589"/>
    </row>
    <row r="67" spans="1:15" ht="15" customHeight="1">
      <c r="A67" s="584"/>
      <c r="B67" s="627">
        <v>0.625</v>
      </c>
      <c r="C67" s="596">
        <v>4</v>
      </c>
      <c r="D67" s="617" t="s">
        <v>565</v>
      </c>
      <c r="E67" s="647" t="s">
        <v>566</v>
      </c>
      <c r="F67" s="648"/>
      <c r="G67" s="648"/>
      <c r="H67" s="624"/>
      <c r="I67" s="627">
        <v>0.625</v>
      </c>
      <c r="J67" s="596">
        <v>10</v>
      </c>
      <c r="K67" s="601" t="s">
        <v>567</v>
      </c>
      <c r="L67" s="635" t="s">
        <v>568</v>
      </c>
      <c r="M67" s="636"/>
      <c r="N67" s="636"/>
      <c r="O67" s="589"/>
    </row>
    <row r="68" spans="1:15" ht="15" customHeight="1">
      <c r="A68" s="584"/>
      <c r="B68" s="627">
        <v>0.638888888888889</v>
      </c>
      <c r="C68" s="596">
        <v>5</v>
      </c>
      <c r="D68" s="617" t="s">
        <v>569</v>
      </c>
      <c r="E68" s="647" t="s">
        <v>570</v>
      </c>
      <c r="F68" s="648"/>
      <c r="G68" s="648"/>
      <c r="H68" s="624"/>
      <c r="I68" s="627">
        <v>0.638888888888889</v>
      </c>
      <c r="J68" s="596">
        <v>11</v>
      </c>
      <c r="K68" s="601" t="s">
        <v>571</v>
      </c>
      <c r="L68" s="635" t="s">
        <v>572</v>
      </c>
      <c r="M68" s="636"/>
      <c r="N68" s="636"/>
      <c r="O68" s="589"/>
    </row>
    <row r="69" spans="1:15" ht="16.5" customHeight="1">
      <c r="A69" s="584"/>
      <c r="B69" s="627">
        <v>0.6527777777777778</v>
      </c>
      <c r="C69" s="596">
        <v>6</v>
      </c>
      <c r="D69" s="617" t="s">
        <v>573</v>
      </c>
      <c r="E69" s="647" t="s">
        <v>574</v>
      </c>
      <c r="F69" s="648"/>
      <c r="G69" s="648"/>
      <c r="H69" s="624"/>
      <c r="I69" s="627">
        <v>0.6527777777777778</v>
      </c>
      <c r="J69" s="596">
        <v>12</v>
      </c>
      <c r="K69" s="601" t="s">
        <v>575</v>
      </c>
      <c r="L69" s="635" t="s">
        <v>576</v>
      </c>
      <c r="M69" s="636"/>
      <c r="N69" s="636"/>
      <c r="O69" s="589"/>
    </row>
    <row r="70" spans="1:15" ht="16.5" customHeight="1">
      <c r="A70" s="584"/>
      <c r="D70" s="337"/>
      <c r="E70" s="337"/>
      <c r="F70" s="337"/>
      <c r="G70" s="337"/>
      <c r="O70" s="589"/>
    </row>
    <row r="71" spans="1:15" ht="16.5">
      <c r="A71" s="584"/>
      <c r="O71" s="589"/>
    </row>
    <row r="72" spans="1:24" ht="16.5">
      <c r="A72" s="584"/>
      <c r="B72" s="623"/>
      <c r="C72" s="624"/>
      <c r="D72" s="637" t="s">
        <v>577</v>
      </c>
      <c r="E72" s="637"/>
      <c r="F72" s="624"/>
      <c r="G72" s="625"/>
      <c r="H72" s="624"/>
      <c r="I72" s="623"/>
      <c r="J72" s="624"/>
      <c r="K72" s="637" t="s">
        <v>578</v>
      </c>
      <c r="L72" s="637"/>
      <c r="M72" s="624"/>
      <c r="N72" s="625"/>
      <c r="O72" s="589"/>
      <c r="S72"/>
      <c r="T72" s="337"/>
      <c r="U72" s="337"/>
      <c r="V72" s="337"/>
      <c r="W72" s="337"/>
      <c r="X72"/>
    </row>
    <row r="73" spans="1:24" ht="16.5" customHeight="1">
      <c r="A73" s="584"/>
      <c r="B73" s="596" t="s">
        <v>477</v>
      </c>
      <c r="C73" s="596" t="s">
        <v>478</v>
      </c>
      <c r="D73" s="591" t="s">
        <v>479</v>
      </c>
      <c r="E73" s="591"/>
      <c r="F73" s="591"/>
      <c r="G73" s="591"/>
      <c r="H73" s="624"/>
      <c r="I73" s="590" t="s">
        <v>477</v>
      </c>
      <c r="J73" s="590" t="s">
        <v>478</v>
      </c>
      <c r="K73" s="638" t="s">
        <v>479</v>
      </c>
      <c r="L73" s="638"/>
      <c r="M73" s="638"/>
      <c r="N73" s="638"/>
      <c r="O73" s="589"/>
      <c r="S73"/>
      <c r="T73" s="337"/>
      <c r="U73" s="337"/>
      <c r="V73" s="337"/>
      <c r="W73" s="337"/>
      <c r="X73"/>
    </row>
    <row r="74" spans="1:24" ht="16.5" customHeight="1">
      <c r="A74" s="584"/>
      <c r="B74" s="640" t="s">
        <v>480</v>
      </c>
      <c r="C74" s="640" t="s">
        <v>481</v>
      </c>
      <c r="D74" s="590" t="s">
        <v>167</v>
      </c>
      <c r="E74" s="590" t="s">
        <v>168</v>
      </c>
      <c r="F74" s="590"/>
      <c r="G74" s="594"/>
      <c r="H74" s="624"/>
      <c r="I74" s="640" t="s">
        <v>480</v>
      </c>
      <c r="J74" s="640" t="s">
        <v>481</v>
      </c>
      <c r="K74" s="596" t="s">
        <v>167</v>
      </c>
      <c r="L74" s="596" t="s">
        <v>168</v>
      </c>
      <c r="M74" s="596"/>
      <c r="N74" s="598"/>
      <c r="O74" s="589"/>
      <c r="S74"/>
      <c r="T74" s="337"/>
      <c r="U74" s="337"/>
      <c r="V74" s="337"/>
      <c r="W74" s="337"/>
      <c r="X74"/>
    </row>
    <row r="75" spans="1:24" ht="16.5" customHeight="1">
      <c r="A75" s="584"/>
      <c r="B75" s="627">
        <v>0.375</v>
      </c>
      <c r="C75" s="641">
        <v>1</v>
      </c>
      <c r="D75" s="617" t="s">
        <v>579</v>
      </c>
      <c r="E75" s="647" t="s">
        <v>439</v>
      </c>
      <c r="F75" s="648"/>
      <c r="G75" s="648"/>
      <c r="H75" s="624"/>
      <c r="I75" s="627">
        <v>0.375</v>
      </c>
      <c r="J75" s="596">
        <v>1</v>
      </c>
      <c r="K75" s="601" t="s">
        <v>190</v>
      </c>
      <c r="L75" s="602" t="s">
        <v>385</v>
      </c>
      <c r="M75" s="631"/>
      <c r="N75" s="628"/>
      <c r="O75" s="589"/>
      <c r="S75"/>
      <c r="T75" s="337"/>
      <c r="U75" s="337"/>
      <c r="V75" s="337"/>
      <c r="W75" s="337"/>
      <c r="X75"/>
    </row>
    <row r="76" spans="1:24" ht="16.5" customHeight="1">
      <c r="A76" s="584"/>
      <c r="B76" s="627">
        <v>0.3888888888888889</v>
      </c>
      <c r="C76" s="641">
        <v>2</v>
      </c>
      <c r="D76" s="617" t="s">
        <v>580</v>
      </c>
      <c r="E76" s="647" t="s">
        <v>441</v>
      </c>
      <c r="F76" s="648"/>
      <c r="G76" s="648"/>
      <c r="H76" s="624"/>
      <c r="I76" s="627">
        <v>0.3888888888888889</v>
      </c>
      <c r="J76" s="596">
        <v>2</v>
      </c>
      <c r="K76" s="601" t="s">
        <v>199</v>
      </c>
      <c r="L76" s="602" t="s">
        <v>393</v>
      </c>
      <c r="M76" s="630"/>
      <c r="N76" s="628"/>
      <c r="O76" s="589"/>
      <c r="S76"/>
      <c r="T76" s="337"/>
      <c r="U76" s="337"/>
      <c r="V76" s="337"/>
      <c r="W76" s="337"/>
      <c r="X76"/>
    </row>
    <row r="77" spans="1:24" ht="16.5" customHeight="1">
      <c r="A77" s="584"/>
      <c r="B77" s="627">
        <v>0.402777777777778</v>
      </c>
      <c r="C77" s="641">
        <v>3</v>
      </c>
      <c r="D77" s="617" t="s">
        <v>581</v>
      </c>
      <c r="E77" s="647" t="s">
        <v>443</v>
      </c>
      <c r="F77" s="648"/>
      <c r="G77" s="648"/>
      <c r="H77" s="624"/>
      <c r="I77" s="627">
        <v>0.402777777777778</v>
      </c>
      <c r="J77" s="596">
        <v>3</v>
      </c>
      <c r="K77" s="617" t="s">
        <v>582</v>
      </c>
      <c r="L77" s="262" t="s">
        <v>447</v>
      </c>
      <c r="M77" s="630"/>
      <c r="N77" s="628"/>
      <c r="O77" s="589"/>
      <c r="S77"/>
      <c r="T77" s="337"/>
      <c r="U77" s="337"/>
      <c r="V77" s="337"/>
      <c r="W77" s="337"/>
      <c r="X77"/>
    </row>
    <row r="78" spans="1:24" ht="16.5" customHeight="1">
      <c r="A78" s="584"/>
      <c r="B78" s="627">
        <v>0.416666666666667</v>
      </c>
      <c r="C78" s="641">
        <v>4</v>
      </c>
      <c r="D78" s="617" t="s">
        <v>583</v>
      </c>
      <c r="E78" s="647" t="s">
        <v>445</v>
      </c>
      <c r="F78" s="648"/>
      <c r="G78" s="648"/>
      <c r="H78" s="624"/>
      <c r="I78" s="627">
        <v>0.416666666666667</v>
      </c>
      <c r="J78" s="596">
        <v>4</v>
      </c>
      <c r="K78" s="617" t="s">
        <v>584</v>
      </c>
      <c r="L78" s="262" t="s">
        <v>449</v>
      </c>
      <c r="M78" s="630"/>
      <c r="N78" s="628"/>
      <c r="O78" s="589"/>
      <c r="S78"/>
      <c r="T78" s="337"/>
      <c r="U78" s="337"/>
      <c r="V78" s="337"/>
      <c r="W78" s="337"/>
      <c r="X78"/>
    </row>
    <row r="79" spans="1:24" ht="16.5" customHeight="1">
      <c r="A79" s="584"/>
      <c r="B79" s="627"/>
      <c r="C79" s="641"/>
      <c r="D79" s="596"/>
      <c r="E79" s="641"/>
      <c r="F79" s="648"/>
      <c r="G79" s="648"/>
      <c r="H79" s="624"/>
      <c r="I79" s="627"/>
      <c r="J79" s="596"/>
      <c r="K79" s="596"/>
      <c r="L79" s="596"/>
      <c r="M79" s="630"/>
      <c r="N79" s="628"/>
      <c r="O79" s="589"/>
      <c r="S79"/>
      <c r="T79" s="337"/>
      <c r="U79" s="337"/>
      <c r="V79" s="337"/>
      <c r="W79" s="337"/>
      <c r="X79"/>
    </row>
    <row r="80" spans="1:24" ht="16.5" customHeight="1">
      <c r="A80" s="584"/>
      <c r="B80" s="627"/>
      <c r="C80" s="641"/>
      <c r="D80" s="631"/>
      <c r="E80" s="639"/>
      <c r="F80" s="648"/>
      <c r="G80" s="648"/>
      <c r="H80" s="624"/>
      <c r="I80" s="627"/>
      <c r="J80" s="596"/>
      <c r="K80" s="631"/>
      <c r="L80" s="631"/>
      <c r="M80" s="631"/>
      <c r="N80" s="631"/>
      <c r="O80" s="589"/>
      <c r="S80"/>
      <c r="T80" s="337"/>
      <c r="U80" s="337"/>
      <c r="V80" s="337"/>
      <c r="W80" s="337"/>
      <c r="X80"/>
    </row>
    <row r="81" spans="1:24" ht="16.5" customHeight="1">
      <c r="A81" s="584"/>
      <c r="B81" s="631"/>
      <c r="C81" s="631"/>
      <c r="D81" s="649"/>
      <c r="E81" s="649"/>
      <c r="F81" s="649"/>
      <c r="G81" s="649"/>
      <c r="H81" s="624"/>
      <c r="I81" s="631"/>
      <c r="J81" s="631"/>
      <c r="K81" s="631"/>
      <c r="L81" s="631"/>
      <c r="M81" s="631"/>
      <c r="N81" s="631"/>
      <c r="O81" s="589"/>
      <c r="S81"/>
      <c r="T81" s="337"/>
      <c r="U81" s="337"/>
      <c r="V81" s="337"/>
      <c r="W81" s="337"/>
      <c r="X81"/>
    </row>
    <row r="82" spans="1:24" ht="16.5" customHeight="1">
      <c r="A82" s="584"/>
      <c r="B82" s="596" t="s">
        <v>502</v>
      </c>
      <c r="C82" s="596"/>
      <c r="D82" s="596"/>
      <c r="E82" s="596"/>
      <c r="F82" s="596"/>
      <c r="G82" s="596"/>
      <c r="H82" s="624"/>
      <c r="I82" s="596" t="s">
        <v>502</v>
      </c>
      <c r="J82" s="596"/>
      <c r="K82" s="596"/>
      <c r="L82" s="596"/>
      <c r="M82" s="596"/>
      <c r="N82" s="596"/>
      <c r="O82" s="589"/>
      <c r="S82"/>
      <c r="T82" s="337"/>
      <c r="U82" s="337"/>
      <c r="V82" s="337"/>
      <c r="W82" s="337"/>
      <c r="X82"/>
    </row>
    <row r="83" spans="1:24" ht="16.5" customHeight="1">
      <c r="A83" s="584"/>
      <c r="B83" s="627">
        <v>0.5416666666666666</v>
      </c>
      <c r="C83" s="641">
        <v>5</v>
      </c>
      <c r="D83" s="601" t="s">
        <v>188</v>
      </c>
      <c r="E83" s="602" t="s">
        <v>383</v>
      </c>
      <c r="F83" s="630"/>
      <c r="G83" s="630"/>
      <c r="H83" s="624"/>
      <c r="I83" s="627">
        <v>0.5833333333333334</v>
      </c>
      <c r="J83" s="596">
        <v>5</v>
      </c>
      <c r="K83" s="601" t="s">
        <v>203</v>
      </c>
      <c r="L83" s="602" t="s">
        <v>397</v>
      </c>
      <c r="M83" s="630"/>
      <c r="N83" s="630"/>
      <c r="O83" s="589"/>
      <c r="S83"/>
      <c r="T83" s="337"/>
      <c r="U83" s="337"/>
      <c r="V83" s="337"/>
      <c r="W83" s="337"/>
      <c r="X83"/>
    </row>
    <row r="84" spans="1:24" ht="16.5" customHeight="1">
      <c r="A84" s="584"/>
      <c r="B84" s="627">
        <v>0.5555555555555556</v>
      </c>
      <c r="C84" s="641">
        <v>6</v>
      </c>
      <c r="D84" s="601" t="s">
        <v>192</v>
      </c>
      <c r="E84" s="602" t="s">
        <v>387</v>
      </c>
      <c r="F84" s="630"/>
      <c r="G84" s="630"/>
      <c r="H84" s="624"/>
      <c r="I84" s="627">
        <v>0.5972222222222222</v>
      </c>
      <c r="J84" s="596">
        <v>6</v>
      </c>
      <c r="K84" s="601" t="s">
        <v>194</v>
      </c>
      <c r="L84" s="602" t="s">
        <v>389</v>
      </c>
      <c r="M84" s="630"/>
      <c r="N84" s="630"/>
      <c r="O84" s="589"/>
      <c r="S84"/>
      <c r="T84" s="337"/>
      <c r="U84" s="337"/>
      <c r="V84" s="337"/>
      <c r="W84" s="337"/>
      <c r="X84"/>
    </row>
    <row r="85" spans="1:24" ht="16.5" customHeight="1">
      <c r="A85" s="584"/>
      <c r="B85" s="627">
        <v>0.5694444444444444</v>
      </c>
      <c r="C85" s="641">
        <v>7</v>
      </c>
      <c r="D85" s="601" t="s">
        <v>197</v>
      </c>
      <c r="E85" s="602" t="s">
        <v>391</v>
      </c>
      <c r="F85" s="630"/>
      <c r="G85" s="630"/>
      <c r="H85" s="624"/>
      <c r="I85" s="627">
        <v>0.611111111111111</v>
      </c>
      <c r="J85" s="596">
        <v>7</v>
      </c>
      <c r="K85" s="617" t="s">
        <v>585</v>
      </c>
      <c r="L85" s="262" t="s">
        <v>451</v>
      </c>
      <c r="M85" s="630"/>
      <c r="N85" s="630"/>
      <c r="O85" s="589"/>
      <c r="S85"/>
      <c r="T85" s="337"/>
      <c r="U85" s="337"/>
      <c r="V85" s="337"/>
      <c r="W85" s="337"/>
      <c r="X85"/>
    </row>
    <row r="86" spans="1:24" ht="16.5" customHeight="1">
      <c r="A86" s="584"/>
      <c r="B86" s="627">
        <v>0.5833333333333334</v>
      </c>
      <c r="C86" s="641">
        <v>8</v>
      </c>
      <c r="D86" s="601" t="s">
        <v>201</v>
      </c>
      <c r="E86" s="602" t="s">
        <v>395</v>
      </c>
      <c r="F86" s="596"/>
      <c r="G86" s="596"/>
      <c r="H86" s="624"/>
      <c r="I86" s="627">
        <v>0.625</v>
      </c>
      <c r="J86" s="596">
        <v>8</v>
      </c>
      <c r="K86" s="617" t="s">
        <v>586</v>
      </c>
      <c r="L86" s="262" t="s">
        <v>453</v>
      </c>
      <c r="M86" s="596"/>
      <c r="N86" s="596"/>
      <c r="O86" s="589"/>
      <c r="S86"/>
      <c r="T86" s="337"/>
      <c r="U86" s="337"/>
      <c r="V86" s="337"/>
      <c r="W86" s="337"/>
      <c r="X86"/>
    </row>
    <row r="87" spans="1:24" ht="16.5" customHeight="1">
      <c r="A87" s="584"/>
      <c r="B87" s="627"/>
      <c r="C87" s="641"/>
      <c r="D87" s="616"/>
      <c r="E87" s="616"/>
      <c r="F87" s="596"/>
      <c r="G87" s="596"/>
      <c r="H87" s="624"/>
      <c r="I87" s="627"/>
      <c r="J87" s="596"/>
      <c r="K87" s="596"/>
      <c r="L87" s="596"/>
      <c r="M87" s="596"/>
      <c r="N87" s="596"/>
      <c r="O87" s="589"/>
      <c r="S87"/>
      <c r="T87" s="337"/>
      <c r="U87" s="337"/>
      <c r="V87" s="337"/>
      <c r="W87" s="337"/>
      <c r="X87"/>
    </row>
    <row r="88" spans="1:24" ht="16.5">
      <c r="A88" s="584"/>
      <c r="O88" s="589"/>
      <c r="S88"/>
      <c r="T88" s="337"/>
      <c r="U88" s="337"/>
      <c r="V88" s="337"/>
      <c r="W88" s="337"/>
      <c r="X88"/>
    </row>
    <row r="89" spans="1:24" ht="17.25">
      <c r="A89" s="650"/>
      <c r="B89" s="651"/>
      <c r="C89" s="651"/>
      <c r="D89" s="651"/>
      <c r="E89" s="651"/>
      <c r="F89" s="651"/>
      <c r="G89" s="651"/>
      <c r="H89" s="651"/>
      <c r="I89" s="651"/>
      <c r="J89" s="651"/>
      <c r="K89" s="651"/>
      <c r="L89" s="651"/>
      <c r="M89" s="651"/>
      <c r="N89" s="651"/>
      <c r="O89" s="652"/>
      <c r="S89"/>
      <c r="T89" s="337"/>
      <c r="U89" s="337"/>
      <c r="V89" s="337"/>
      <c r="W89" s="337"/>
      <c r="X89"/>
    </row>
  </sheetData>
  <sheetProtection selectLockedCells="1" selectUnlockedCells="1"/>
  <mergeCells count="16">
    <mergeCell ref="F1:I1"/>
    <mergeCell ref="F2:I2"/>
    <mergeCell ref="D16:G16"/>
    <mergeCell ref="K16:N16"/>
    <mergeCell ref="B25:G25"/>
    <mergeCell ref="I25:N25"/>
    <mergeCell ref="D35:G35"/>
    <mergeCell ref="K35:N35"/>
    <mergeCell ref="I37:N50"/>
    <mergeCell ref="B44:G50"/>
    <mergeCell ref="K54:N54"/>
    <mergeCell ref="I63:L63"/>
    <mergeCell ref="D73:G73"/>
    <mergeCell ref="K73:N73"/>
    <mergeCell ref="B82:G82"/>
    <mergeCell ref="I82:N82"/>
  </mergeCells>
  <printOptions/>
  <pageMargins left="0.7875" right="0.7875" top="1.0527777777777778" bottom="1.0527777777777778" header="0.7875" footer="0.7875"/>
  <pageSetup horizontalDpi="300" verticalDpi="300" orientation="portrait" paperSize="9" scale="57"/>
  <headerFooter alignWithMargins="0">
    <oddHeader>&amp;C&amp;"Times New Roman,標準"&amp;A</oddHeader>
    <oddFooter>&amp;C&amp;"Times New Roman,標準"頁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7"/>
  <sheetViews>
    <sheetView zoomScale="85" zoomScaleNormal="85" workbookViewId="0" topLeftCell="A1">
      <selection activeCell="N10" sqref="N10"/>
    </sheetView>
  </sheetViews>
  <sheetFormatPr defaultColWidth="9.00390625" defaultRowHeight="16.5"/>
  <cols>
    <col min="1" max="1" width="10.625" style="10" customWidth="1"/>
    <col min="2" max="2" width="8.875" style="11" customWidth="1"/>
    <col min="3" max="3" width="8.625" style="10" customWidth="1"/>
    <col min="4" max="4" width="25.625" style="11" customWidth="1"/>
    <col min="5" max="5" width="12.625" style="12" customWidth="1"/>
    <col min="6" max="6" width="11.375" style="12" customWidth="1"/>
    <col min="7" max="7" width="8.625" style="12" customWidth="1"/>
    <col min="8" max="8" width="12.625" style="12" customWidth="1"/>
    <col min="9" max="9" width="11.375" style="12" customWidth="1"/>
    <col min="10" max="10" width="8.625" style="10" customWidth="1"/>
    <col min="11" max="11" width="12.625" style="10" customWidth="1"/>
    <col min="12" max="12" width="12.625" style="11" customWidth="1"/>
    <col min="13" max="13" width="35.625" style="13" customWidth="1"/>
    <col min="14" max="14" width="15.625" style="10" customWidth="1"/>
    <col min="15" max="15" width="9.00390625" style="11" hidden="1" customWidth="1"/>
    <col min="16" max="19" width="9.00390625" style="10" hidden="1" customWidth="1"/>
    <col min="20" max="16384" width="9.00390625" style="10" customWidth="1"/>
  </cols>
  <sheetData>
    <row r="1" spans="1:12" ht="21" customHeight="1">
      <c r="A1" s="14" t="s">
        <v>18</v>
      </c>
      <c r="B1" s="15"/>
      <c r="C1" s="15"/>
      <c r="D1" s="16"/>
      <c r="E1" s="17"/>
      <c r="F1" s="17"/>
      <c r="G1" s="17"/>
      <c r="H1" s="17"/>
      <c r="I1" s="17"/>
      <c r="J1" s="18"/>
      <c r="K1" s="18"/>
      <c r="L1" s="19"/>
    </row>
    <row r="2" spans="1:12" ht="21" customHeight="1">
      <c r="A2" s="20" t="s">
        <v>19</v>
      </c>
      <c r="B2" s="21"/>
      <c r="C2" s="20"/>
      <c r="D2" s="18"/>
      <c r="E2" s="17"/>
      <c r="F2" s="17"/>
      <c r="G2" s="17"/>
      <c r="H2" s="17"/>
      <c r="I2" s="17"/>
      <c r="J2" s="19"/>
      <c r="K2" s="19"/>
      <c r="L2" s="19"/>
    </row>
    <row r="3" spans="1:14" ht="21" customHeight="1">
      <c r="A3" s="22" t="s">
        <v>20</v>
      </c>
      <c r="B3" s="23"/>
      <c r="C3" s="24"/>
      <c r="D3" s="25"/>
      <c r="E3" s="26"/>
      <c r="F3" s="26"/>
      <c r="G3" s="26"/>
      <c r="H3" s="26"/>
      <c r="I3" s="26"/>
      <c r="J3" s="27"/>
      <c r="K3" s="27"/>
      <c r="L3" s="19"/>
      <c r="M3" s="28"/>
      <c r="N3" s="29"/>
    </row>
    <row r="4" spans="1:14" ht="21" customHeight="1">
      <c r="A4" s="30" t="s">
        <v>21</v>
      </c>
      <c r="B4" s="31" t="s">
        <v>22</v>
      </c>
      <c r="C4" s="32" t="s">
        <v>23</v>
      </c>
      <c r="D4" s="33" t="s">
        <v>24</v>
      </c>
      <c r="E4" s="34"/>
      <c r="F4" s="34"/>
      <c r="G4" s="35" t="s">
        <v>25</v>
      </c>
      <c r="H4" s="34"/>
      <c r="I4" s="34"/>
      <c r="J4" s="36" t="s">
        <v>25</v>
      </c>
      <c r="K4" s="37" t="s">
        <v>26</v>
      </c>
      <c r="L4" s="38" t="s">
        <v>27</v>
      </c>
      <c r="M4" s="39"/>
      <c r="N4" s="40"/>
    </row>
    <row r="5" spans="1:16" ht="21" customHeight="1">
      <c r="A5" s="41" t="s">
        <v>28</v>
      </c>
      <c r="B5" s="42" t="s">
        <v>29</v>
      </c>
      <c r="C5" s="43" t="s">
        <v>30</v>
      </c>
      <c r="D5" s="44" t="s">
        <v>31</v>
      </c>
      <c r="E5" s="45" t="s">
        <v>32</v>
      </c>
      <c r="F5" s="45" t="s">
        <v>33</v>
      </c>
      <c r="G5" s="46" t="s">
        <v>34</v>
      </c>
      <c r="H5" s="47" t="s">
        <v>35</v>
      </c>
      <c r="I5" s="45" t="s">
        <v>33</v>
      </c>
      <c r="J5" s="48" t="s">
        <v>34</v>
      </c>
      <c r="K5" s="49" t="s">
        <v>34</v>
      </c>
      <c r="L5" s="50" t="s">
        <v>29</v>
      </c>
      <c r="M5" s="51"/>
      <c r="N5" s="52" t="s">
        <v>36</v>
      </c>
      <c r="O5" s="11" t="s">
        <v>37</v>
      </c>
      <c r="P5" s="11" t="s">
        <v>38</v>
      </c>
    </row>
    <row r="6" spans="1:18" ht="19.5" customHeight="1">
      <c r="A6" s="53">
        <v>1</v>
      </c>
      <c r="B6" s="54">
        <f aca="true" t="shared" si="0" ref="B6:B23">L6</f>
        <v>0</v>
      </c>
      <c r="C6" s="55">
        <v>1</v>
      </c>
      <c r="D6" s="56" t="s">
        <v>39</v>
      </c>
      <c r="E6" s="57" t="s">
        <v>40</v>
      </c>
      <c r="F6" s="58" t="s">
        <v>41</v>
      </c>
      <c r="G6" s="59">
        <v>78.75</v>
      </c>
      <c r="H6" s="57" t="s">
        <v>42</v>
      </c>
      <c r="I6" s="60" t="s">
        <v>43</v>
      </c>
      <c r="J6" s="61">
        <v>0</v>
      </c>
      <c r="K6" s="62">
        <f aca="true" t="shared" si="1" ref="K6:K89">G6+J6</f>
        <v>78.75</v>
      </c>
      <c r="L6" s="63" t="s">
        <v>44</v>
      </c>
      <c r="M6" s="51"/>
      <c r="N6" s="64"/>
      <c r="O6" s="11">
        <v>12</v>
      </c>
      <c r="P6" s="11">
        <f aca="true" t="shared" si="2" ref="P6:P23">O6/2</f>
        <v>6</v>
      </c>
      <c r="Q6" s="65" t="s">
        <v>45</v>
      </c>
      <c r="R6" s="66" t="s">
        <v>46</v>
      </c>
    </row>
    <row r="7" spans="1:18" ht="19.5" customHeight="1">
      <c r="A7" s="53">
        <v>2</v>
      </c>
      <c r="B7" s="54">
        <f t="shared" si="0"/>
        <v>0</v>
      </c>
      <c r="C7" s="67">
        <v>2</v>
      </c>
      <c r="D7" s="56" t="s">
        <v>47</v>
      </c>
      <c r="E7" s="57" t="s">
        <v>48</v>
      </c>
      <c r="F7" s="58" t="s">
        <v>49</v>
      </c>
      <c r="G7" s="59">
        <v>45</v>
      </c>
      <c r="H7" s="57" t="s">
        <v>50</v>
      </c>
      <c r="I7" s="58" t="s">
        <v>51</v>
      </c>
      <c r="J7" s="61">
        <v>33</v>
      </c>
      <c r="K7" s="62">
        <f t="shared" si="1"/>
        <v>78</v>
      </c>
      <c r="L7" s="68" t="s">
        <v>52</v>
      </c>
      <c r="M7" s="69"/>
      <c r="N7" s="70"/>
      <c r="P7" s="11">
        <f t="shared" si="2"/>
        <v>0</v>
      </c>
      <c r="Q7" s="65" t="s">
        <v>53</v>
      </c>
      <c r="R7" s="66" t="s">
        <v>54</v>
      </c>
    </row>
    <row r="8" spans="1:18" ht="19.5" customHeight="1">
      <c r="A8" s="53">
        <v>3</v>
      </c>
      <c r="B8" s="54">
        <f t="shared" si="0"/>
        <v>0</v>
      </c>
      <c r="C8" s="67">
        <v>3</v>
      </c>
      <c r="D8" s="56" t="s">
        <v>55</v>
      </c>
      <c r="E8" s="57" t="s">
        <v>56</v>
      </c>
      <c r="F8" s="58" t="s">
        <v>57</v>
      </c>
      <c r="G8" s="59">
        <v>58</v>
      </c>
      <c r="H8" s="57" t="s">
        <v>58</v>
      </c>
      <c r="I8" s="60" t="s">
        <v>43</v>
      </c>
      <c r="J8" s="59">
        <v>0</v>
      </c>
      <c r="K8" s="62">
        <f t="shared" si="1"/>
        <v>58</v>
      </c>
      <c r="L8" s="68" t="s">
        <v>59</v>
      </c>
      <c r="M8" s="69"/>
      <c r="N8" s="70"/>
      <c r="O8" s="11">
        <v>12</v>
      </c>
      <c r="P8" s="11">
        <f t="shared" si="2"/>
        <v>6</v>
      </c>
      <c r="Q8" s="65" t="s">
        <v>60</v>
      </c>
      <c r="R8" s="66" t="s">
        <v>61</v>
      </c>
    </row>
    <row r="9" spans="1:18" ht="19.5" customHeight="1">
      <c r="A9" s="53">
        <v>4</v>
      </c>
      <c r="B9" s="54">
        <f t="shared" si="0"/>
        <v>0</v>
      </c>
      <c r="C9" s="67">
        <v>4</v>
      </c>
      <c r="D9" s="56" t="s">
        <v>62</v>
      </c>
      <c r="E9" s="57" t="s">
        <v>63</v>
      </c>
      <c r="F9" s="58" t="s">
        <v>64</v>
      </c>
      <c r="G9" s="59">
        <v>8</v>
      </c>
      <c r="H9" s="57" t="s">
        <v>65</v>
      </c>
      <c r="I9" s="58" t="s">
        <v>66</v>
      </c>
      <c r="J9" s="59">
        <v>42</v>
      </c>
      <c r="K9" s="62">
        <f t="shared" si="1"/>
        <v>50</v>
      </c>
      <c r="L9" s="68" t="s">
        <v>67</v>
      </c>
      <c r="M9" s="69"/>
      <c r="N9" s="70"/>
      <c r="O9" s="11">
        <v>12</v>
      </c>
      <c r="P9" s="11">
        <f t="shared" si="2"/>
        <v>6</v>
      </c>
      <c r="Q9" s="65" t="s">
        <v>68</v>
      </c>
      <c r="R9" s="66" t="s">
        <v>69</v>
      </c>
    </row>
    <row r="10" spans="1:19" ht="19.5" customHeight="1">
      <c r="A10" s="53">
        <v>5</v>
      </c>
      <c r="B10" s="54">
        <f t="shared" si="0"/>
        <v>0</v>
      </c>
      <c r="C10" s="67">
        <v>5</v>
      </c>
      <c r="D10" s="56" t="s">
        <v>70</v>
      </c>
      <c r="E10" s="57" t="s">
        <v>71</v>
      </c>
      <c r="F10" s="58" t="s">
        <v>72</v>
      </c>
      <c r="G10" s="59">
        <v>34.5</v>
      </c>
      <c r="H10" s="57" t="s">
        <v>73</v>
      </c>
      <c r="I10" s="58" t="s">
        <v>74</v>
      </c>
      <c r="J10" s="61">
        <v>10</v>
      </c>
      <c r="K10" s="62">
        <f t="shared" si="1"/>
        <v>44.5</v>
      </c>
      <c r="L10" s="68" t="s">
        <v>75</v>
      </c>
      <c r="M10" s="69"/>
      <c r="N10" s="70"/>
      <c r="O10" s="11">
        <v>8</v>
      </c>
      <c r="P10" s="11">
        <f t="shared" si="2"/>
        <v>4</v>
      </c>
      <c r="Q10" s="65" t="s">
        <v>76</v>
      </c>
      <c r="R10" s="66" t="s">
        <v>77</v>
      </c>
      <c r="S10" s="10" t="s">
        <v>55</v>
      </c>
    </row>
    <row r="11" spans="1:19" ht="19.5" customHeight="1">
      <c r="A11" s="53">
        <v>6</v>
      </c>
      <c r="B11" s="54">
        <f t="shared" si="0"/>
        <v>0</v>
      </c>
      <c r="C11" s="67">
        <v>6</v>
      </c>
      <c r="D11" s="56" t="s">
        <v>78</v>
      </c>
      <c r="E11" s="57" t="s">
        <v>79</v>
      </c>
      <c r="F11" s="60" t="s">
        <v>43</v>
      </c>
      <c r="G11" s="59">
        <v>0</v>
      </c>
      <c r="H11" s="57" t="s">
        <v>80</v>
      </c>
      <c r="I11" s="58" t="s">
        <v>81</v>
      </c>
      <c r="J11" s="59">
        <v>34</v>
      </c>
      <c r="K11" s="62">
        <f t="shared" si="1"/>
        <v>34</v>
      </c>
      <c r="L11" s="68" t="s">
        <v>82</v>
      </c>
      <c r="M11" s="69"/>
      <c r="N11" s="70"/>
      <c r="P11" s="11">
        <f t="shared" si="2"/>
        <v>0</v>
      </c>
      <c r="S11" s="71" t="s">
        <v>83</v>
      </c>
    </row>
    <row r="12" spans="1:19" ht="19.5" customHeight="1">
      <c r="A12" s="53">
        <v>7</v>
      </c>
      <c r="B12" s="54">
        <f t="shared" si="0"/>
        <v>0</v>
      </c>
      <c r="C12" s="67">
        <v>7</v>
      </c>
      <c r="D12" s="58" t="s">
        <v>83</v>
      </c>
      <c r="E12" s="57" t="s">
        <v>84</v>
      </c>
      <c r="F12" s="58" t="s">
        <v>85</v>
      </c>
      <c r="G12" s="59">
        <v>14</v>
      </c>
      <c r="H12" s="57" t="s">
        <v>86</v>
      </c>
      <c r="I12" s="58" t="s">
        <v>87</v>
      </c>
      <c r="J12" s="59">
        <v>0</v>
      </c>
      <c r="K12" s="62">
        <f t="shared" si="1"/>
        <v>14</v>
      </c>
      <c r="L12" s="68" t="s">
        <v>88</v>
      </c>
      <c r="M12" s="69"/>
      <c r="N12" s="70"/>
      <c r="O12" s="11">
        <v>12</v>
      </c>
      <c r="P12" s="11">
        <f t="shared" si="2"/>
        <v>6</v>
      </c>
      <c r="S12" s="10" t="s">
        <v>62</v>
      </c>
    </row>
    <row r="13" spans="1:19" ht="19.5" customHeight="1">
      <c r="A13" s="53">
        <v>8</v>
      </c>
      <c r="B13" s="54">
        <f t="shared" si="0"/>
        <v>0</v>
      </c>
      <c r="C13" s="67">
        <v>8</v>
      </c>
      <c r="D13" s="56" t="s">
        <v>89</v>
      </c>
      <c r="E13" s="57" t="s">
        <v>90</v>
      </c>
      <c r="F13" s="60" t="s">
        <v>43</v>
      </c>
      <c r="G13" s="72">
        <v>6</v>
      </c>
      <c r="H13" s="57" t="s">
        <v>91</v>
      </c>
      <c r="I13" s="60" t="s">
        <v>43</v>
      </c>
      <c r="J13" s="72">
        <v>6</v>
      </c>
      <c r="K13" s="62">
        <f t="shared" si="1"/>
        <v>12</v>
      </c>
      <c r="L13" s="68" t="s">
        <v>92</v>
      </c>
      <c r="M13" s="69"/>
      <c r="N13" s="70"/>
      <c r="P13" s="11">
        <f t="shared" si="2"/>
        <v>0</v>
      </c>
      <c r="S13" s="10" t="s">
        <v>39</v>
      </c>
    </row>
    <row r="14" spans="1:19" ht="19.5" customHeight="1">
      <c r="A14" s="53">
        <v>9</v>
      </c>
      <c r="B14" s="54">
        <f t="shared" si="0"/>
        <v>0</v>
      </c>
      <c r="C14" s="67">
        <v>9</v>
      </c>
      <c r="D14" s="56" t="s">
        <v>93</v>
      </c>
      <c r="E14" s="57" t="s">
        <v>94</v>
      </c>
      <c r="F14" s="60" t="s">
        <v>43</v>
      </c>
      <c r="G14" s="59">
        <v>0</v>
      </c>
      <c r="H14" s="57" t="s">
        <v>95</v>
      </c>
      <c r="I14" s="58" t="s">
        <v>96</v>
      </c>
      <c r="J14" s="59">
        <v>11</v>
      </c>
      <c r="K14" s="62">
        <f t="shared" si="1"/>
        <v>11</v>
      </c>
      <c r="L14" s="68" t="s">
        <v>97</v>
      </c>
      <c r="M14" s="73"/>
      <c r="N14" s="70"/>
      <c r="O14" s="11">
        <v>10</v>
      </c>
      <c r="P14" s="11">
        <f t="shared" si="2"/>
        <v>5</v>
      </c>
      <c r="Q14" s="65" t="s">
        <v>98</v>
      </c>
      <c r="R14" s="66" t="s">
        <v>99</v>
      </c>
      <c r="S14" s="10" t="s">
        <v>93</v>
      </c>
    </row>
    <row r="15" spans="1:19" ht="19.5" customHeight="1">
      <c r="A15" s="53">
        <v>10</v>
      </c>
      <c r="B15" s="54">
        <f t="shared" si="0"/>
        <v>0</v>
      </c>
      <c r="C15" s="67">
        <v>10</v>
      </c>
      <c r="D15" s="56" t="s">
        <v>100</v>
      </c>
      <c r="E15" s="57" t="s">
        <v>101</v>
      </c>
      <c r="F15" s="58" t="s">
        <v>102</v>
      </c>
      <c r="G15" s="59">
        <v>7</v>
      </c>
      <c r="H15" s="57" t="s">
        <v>103</v>
      </c>
      <c r="I15" s="60" t="s">
        <v>43</v>
      </c>
      <c r="J15" s="61">
        <v>0</v>
      </c>
      <c r="K15" s="62">
        <f t="shared" si="1"/>
        <v>7</v>
      </c>
      <c r="L15" s="74" t="s">
        <v>104</v>
      </c>
      <c r="M15" s="75" t="s">
        <v>105</v>
      </c>
      <c r="N15" s="70"/>
      <c r="O15" s="11">
        <v>10</v>
      </c>
      <c r="P15" s="11">
        <f t="shared" si="2"/>
        <v>5</v>
      </c>
      <c r="S15" s="10" t="s">
        <v>100</v>
      </c>
    </row>
    <row r="16" spans="1:19" ht="19.5" customHeight="1">
      <c r="A16" s="53">
        <v>11</v>
      </c>
      <c r="B16" s="54">
        <f t="shared" si="0"/>
        <v>0</v>
      </c>
      <c r="C16" s="67">
        <v>10</v>
      </c>
      <c r="D16" s="56" t="s">
        <v>106</v>
      </c>
      <c r="E16" s="57" t="s">
        <v>107</v>
      </c>
      <c r="F16" s="58" t="s">
        <v>108</v>
      </c>
      <c r="G16" s="59">
        <v>7</v>
      </c>
      <c r="H16" s="57" t="s">
        <v>109</v>
      </c>
      <c r="I16" s="60" t="s">
        <v>43</v>
      </c>
      <c r="J16" s="59">
        <v>0</v>
      </c>
      <c r="K16" s="62">
        <f t="shared" si="1"/>
        <v>7</v>
      </c>
      <c r="L16" s="74" t="s">
        <v>110</v>
      </c>
      <c r="M16" s="75" t="s">
        <v>105</v>
      </c>
      <c r="N16" s="70"/>
      <c r="O16" s="11">
        <v>10</v>
      </c>
      <c r="P16" s="11">
        <f t="shared" si="2"/>
        <v>5</v>
      </c>
      <c r="S16" s="10" t="s">
        <v>106</v>
      </c>
    </row>
    <row r="17" spans="1:19" ht="19.5" customHeight="1">
      <c r="A17" s="53">
        <v>12</v>
      </c>
      <c r="B17" s="54">
        <f t="shared" si="0"/>
        <v>0</v>
      </c>
      <c r="C17" s="67">
        <v>12</v>
      </c>
      <c r="D17" s="56" t="s">
        <v>111</v>
      </c>
      <c r="E17" s="57" t="s">
        <v>112</v>
      </c>
      <c r="F17" s="58" t="s">
        <v>113</v>
      </c>
      <c r="G17" s="59">
        <v>3</v>
      </c>
      <c r="H17" s="57" t="s">
        <v>114</v>
      </c>
      <c r="I17" s="58" t="s">
        <v>115</v>
      </c>
      <c r="J17" s="61">
        <v>3</v>
      </c>
      <c r="K17" s="62">
        <f t="shared" si="1"/>
        <v>6</v>
      </c>
      <c r="L17" s="74" t="s">
        <v>116</v>
      </c>
      <c r="M17" s="75" t="s">
        <v>117</v>
      </c>
      <c r="N17" s="70"/>
      <c r="P17" s="11">
        <f t="shared" si="2"/>
        <v>0</v>
      </c>
      <c r="S17" s="10" t="s">
        <v>118</v>
      </c>
    </row>
    <row r="18" spans="1:19" ht="19.5" customHeight="1">
      <c r="A18" s="53">
        <v>13</v>
      </c>
      <c r="B18" s="54">
        <f t="shared" si="0"/>
        <v>0</v>
      </c>
      <c r="C18" s="67">
        <v>12</v>
      </c>
      <c r="D18" s="56" t="s">
        <v>118</v>
      </c>
      <c r="E18" s="57" t="s">
        <v>119</v>
      </c>
      <c r="F18" s="58" t="s">
        <v>120</v>
      </c>
      <c r="G18" s="59">
        <v>0</v>
      </c>
      <c r="H18" s="57" t="s">
        <v>121</v>
      </c>
      <c r="I18" s="58" t="s">
        <v>122</v>
      </c>
      <c r="J18" s="72">
        <v>6</v>
      </c>
      <c r="K18" s="62">
        <f t="shared" si="1"/>
        <v>6</v>
      </c>
      <c r="L18" s="74" t="s">
        <v>123</v>
      </c>
      <c r="M18" s="75" t="s">
        <v>117</v>
      </c>
      <c r="N18" s="70"/>
      <c r="O18" s="11">
        <v>10</v>
      </c>
      <c r="P18" s="11">
        <f t="shared" si="2"/>
        <v>5</v>
      </c>
      <c r="Q18" s="76" t="s">
        <v>124</v>
      </c>
      <c r="R18" s="66" t="s">
        <v>125</v>
      </c>
      <c r="S18" s="10" t="s">
        <v>126</v>
      </c>
    </row>
    <row r="19" spans="1:19" ht="19.5" customHeight="1">
      <c r="A19" s="53">
        <v>14</v>
      </c>
      <c r="B19" s="54">
        <f t="shared" si="0"/>
        <v>0</v>
      </c>
      <c r="C19" s="67">
        <v>14</v>
      </c>
      <c r="D19" s="56" t="s">
        <v>127</v>
      </c>
      <c r="E19" s="57" t="s">
        <v>128</v>
      </c>
      <c r="F19" s="60" t="s">
        <v>43</v>
      </c>
      <c r="G19" s="59">
        <v>0</v>
      </c>
      <c r="H19" s="57" t="s">
        <v>129</v>
      </c>
      <c r="I19" s="60" t="s">
        <v>43</v>
      </c>
      <c r="J19" s="72">
        <v>5</v>
      </c>
      <c r="K19" s="62">
        <f t="shared" si="1"/>
        <v>5</v>
      </c>
      <c r="L19" s="68" t="s">
        <v>130</v>
      </c>
      <c r="M19" s="73"/>
      <c r="N19" s="70"/>
      <c r="O19" s="11">
        <v>8</v>
      </c>
      <c r="P19" s="11">
        <f t="shared" si="2"/>
        <v>4</v>
      </c>
      <c r="S19" s="10" t="s">
        <v>131</v>
      </c>
    </row>
    <row r="20" spans="1:19" ht="19.5" customHeight="1">
      <c r="A20" s="53">
        <v>15</v>
      </c>
      <c r="B20" s="54">
        <f t="shared" si="0"/>
        <v>0</v>
      </c>
      <c r="C20" s="67">
        <v>15</v>
      </c>
      <c r="D20" s="77" t="s">
        <v>132</v>
      </c>
      <c r="E20" s="57" t="s">
        <v>133</v>
      </c>
      <c r="F20" s="60" t="s">
        <v>43</v>
      </c>
      <c r="G20" s="59">
        <v>0</v>
      </c>
      <c r="H20" s="57" t="s">
        <v>134</v>
      </c>
      <c r="I20" s="60" t="s">
        <v>43</v>
      </c>
      <c r="J20" s="59">
        <v>0</v>
      </c>
      <c r="K20" s="62">
        <f t="shared" si="1"/>
        <v>0</v>
      </c>
      <c r="L20" s="74" t="s">
        <v>135</v>
      </c>
      <c r="M20" s="75" t="s">
        <v>136</v>
      </c>
      <c r="N20" s="70"/>
      <c r="O20" s="11">
        <v>8</v>
      </c>
      <c r="P20" s="11">
        <f t="shared" si="2"/>
        <v>4</v>
      </c>
      <c r="S20" s="10" t="s">
        <v>127</v>
      </c>
    </row>
    <row r="21" spans="1:19" ht="19.5" customHeight="1">
      <c r="A21" s="53">
        <v>16</v>
      </c>
      <c r="B21" s="54">
        <f t="shared" si="0"/>
        <v>0</v>
      </c>
      <c r="C21" s="67">
        <v>15</v>
      </c>
      <c r="D21" s="78" t="s">
        <v>137</v>
      </c>
      <c r="E21" s="57" t="s">
        <v>138</v>
      </c>
      <c r="F21" s="58" t="s">
        <v>139</v>
      </c>
      <c r="G21" s="59">
        <v>0</v>
      </c>
      <c r="H21" s="57" t="s">
        <v>140</v>
      </c>
      <c r="I21" s="58" t="s">
        <v>141</v>
      </c>
      <c r="J21" s="61">
        <v>0</v>
      </c>
      <c r="K21" s="62">
        <f t="shared" si="1"/>
        <v>0</v>
      </c>
      <c r="L21" s="74" t="s">
        <v>142</v>
      </c>
      <c r="M21" s="75" t="s">
        <v>136</v>
      </c>
      <c r="N21" s="70"/>
      <c r="O21" s="11">
        <v>3</v>
      </c>
      <c r="P21" s="11">
        <f t="shared" si="2"/>
        <v>1.5</v>
      </c>
      <c r="S21" s="10" t="s">
        <v>70</v>
      </c>
    </row>
    <row r="22" spans="1:19" ht="19.5" customHeight="1">
      <c r="A22" s="53">
        <v>17</v>
      </c>
      <c r="B22" s="54">
        <f t="shared" si="0"/>
        <v>0</v>
      </c>
      <c r="C22" s="67">
        <v>15</v>
      </c>
      <c r="D22" s="56" t="s">
        <v>126</v>
      </c>
      <c r="E22" s="57" t="s">
        <v>143</v>
      </c>
      <c r="F22" s="58" t="s">
        <v>144</v>
      </c>
      <c r="G22" s="59">
        <v>0</v>
      </c>
      <c r="H22" s="57" t="s">
        <v>145</v>
      </c>
      <c r="I22" s="60" t="s">
        <v>43</v>
      </c>
      <c r="J22" s="59">
        <v>0</v>
      </c>
      <c r="K22" s="62">
        <f t="shared" si="1"/>
        <v>0</v>
      </c>
      <c r="L22" s="74" t="s">
        <v>146</v>
      </c>
      <c r="M22" s="75" t="s">
        <v>136</v>
      </c>
      <c r="N22" s="70"/>
      <c r="O22" s="11">
        <v>8</v>
      </c>
      <c r="P22" s="11">
        <f t="shared" si="2"/>
        <v>4</v>
      </c>
      <c r="Q22" s="65" t="s">
        <v>147</v>
      </c>
      <c r="R22" s="66" t="s">
        <v>148</v>
      </c>
      <c r="S22" s="71" t="s">
        <v>149</v>
      </c>
    </row>
    <row r="23" spans="1:19" ht="19.5" customHeight="1">
      <c r="A23" s="53">
        <v>18</v>
      </c>
      <c r="B23" s="54">
        <f t="shared" si="0"/>
        <v>0</v>
      </c>
      <c r="C23" s="67">
        <v>15</v>
      </c>
      <c r="D23" s="56" t="s">
        <v>150</v>
      </c>
      <c r="E23" s="57" t="s">
        <v>151</v>
      </c>
      <c r="F23" s="60" t="s">
        <v>43</v>
      </c>
      <c r="G23" s="59">
        <v>0</v>
      </c>
      <c r="H23" s="57" t="s">
        <v>152</v>
      </c>
      <c r="I23" s="60" t="s">
        <v>43</v>
      </c>
      <c r="J23" s="59">
        <v>0</v>
      </c>
      <c r="K23" s="62">
        <f t="shared" si="1"/>
        <v>0</v>
      </c>
      <c r="L23" s="74" t="s">
        <v>153</v>
      </c>
      <c r="M23" s="75" t="s">
        <v>136</v>
      </c>
      <c r="N23" s="70"/>
      <c r="O23" s="11">
        <v>0</v>
      </c>
      <c r="P23" s="11">
        <f t="shared" si="2"/>
        <v>0</v>
      </c>
      <c r="Q23" s="71" t="s">
        <v>154</v>
      </c>
      <c r="S23" s="10" t="s">
        <v>150</v>
      </c>
    </row>
    <row r="24" spans="1:14" ht="19.5" customHeight="1" hidden="1">
      <c r="A24" s="53">
        <v>19</v>
      </c>
      <c r="B24" s="79"/>
      <c r="C24" s="67"/>
      <c r="D24" s="56"/>
      <c r="E24" s="56"/>
      <c r="F24" s="56"/>
      <c r="G24" s="80"/>
      <c r="H24" s="56"/>
      <c r="I24" s="56"/>
      <c r="J24" s="80"/>
      <c r="K24" s="62">
        <f t="shared" si="1"/>
        <v>0</v>
      </c>
      <c r="L24" s="68"/>
      <c r="M24" s="75" t="s">
        <v>155</v>
      </c>
      <c r="N24" s="70"/>
    </row>
    <row r="25" spans="1:14" ht="19.5" customHeight="1" hidden="1">
      <c r="A25" s="53">
        <v>20</v>
      </c>
      <c r="B25" s="79"/>
      <c r="C25" s="67"/>
      <c r="D25" s="56"/>
      <c r="E25" s="56"/>
      <c r="F25" s="56"/>
      <c r="G25" s="80"/>
      <c r="H25" s="56"/>
      <c r="I25" s="56"/>
      <c r="J25" s="80"/>
      <c r="K25" s="62">
        <f t="shared" si="1"/>
        <v>0</v>
      </c>
      <c r="L25" s="68"/>
      <c r="M25" s="75" t="s">
        <v>155</v>
      </c>
      <c r="N25" s="70"/>
    </row>
    <row r="26" spans="1:14" ht="19.5" customHeight="1" hidden="1">
      <c r="A26" s="53">
        <v>21</v>
      </c>
      <c r="B26" s="79"/>
      <c r="C26" s="67"/>
      <c r="D26" s="56"/>
      <c r="E26" s="56"/>
      <c r="F26" s="56"/>
      <c r="G26" s="80"/>
      <c r="H26" s="56"/>
      <c r="I26" s="56"/>
      <c r="J26" s="80"/>
      <c r="K26" s="62">
        <f t="shared" si="1"/>
        <v>0</v>
      </c>
      <c r="L26" s="68"/>
      <c r="M26" s="75" t="s">
        <v>155</v>
      </c>
      <c r="N26" s="70"/>
    </row>
    <row r="27" spans="1:14" ht="19.5" customHeight="1" hidden="1">
      <c r="A27" s="53">
        <v>22</v>
      </c>
      <c r="B27" s="79"/>
      <c r="C27" s="67"/>
      <c r="D27" s="56"/>
      <c r="E27" s="56"/>
      <c r="F27" s="56"/>
      <c r="G27" s="80"/>
      <c r="H27" s="56"/>
      <c r="I27" s="56"/>
      <c r="J27" s="80"/>
      <c r="K27" s="62">
        <f t="shared" si="1"/>
        <v>0</v>
      </c>
      <c r="L27" s="68"/>
      <c r="M27" s="75" t="s">
        <v>155</v>
      </c>
      <c r="N27" s="70"/>
    </row>
    <row r="28" spans="1:14" ht="19.5" customHeight="1" hidden="1">
      <c r="A28" s="53">
        <v>23</v>
      </c>
      <c r="B28" s="79"/>
      <c r="C28" s="67"/>
      <c r="D28" s="56"/>
      <c r="E28" s="56"/>
      <c r="F28" s="56"/>
      <c r="G28" s="80"/>
      <c r="H28" s="56"/>
      <c r="I28" s="56"/>
      <c r="J28" s="80"/>
      <c r="K28" s="62">
        <f t="shared" si="1"/>
        <v>0</v>
      </c>
      <c r="L28" s="68"/>
      <c r="M28" s="75" t="s">
        <v>155</v>
      </c>
      <c r="N28" s="70"/>
    </row>
    <row r="29" spans="1:14" ht="19.5" customHeight="1" hidden="1">
      <c r="A29" s="53">
        <v>24</v>
      </c>
      <c r="B29" s="79">
        <f aca="true" t="shared" si="3" ref="B29:B89">L29</f>
        <v>0</v>
      </c>
      <c r="C29" s="67"/>
      <c r="D29" s="56"/>
      <c r="E29" s="56"/>
      <c r="F29" s="56"/>
      <c r="G29" s="80"/>
      <c r="H29" s="56"/>
      <c r="I29" s="56"/>
      <c r="J29" s="81"/>
      <c r="K29" s="62">
        <f t="shared" si="1"/>
        <v>0</v>
      </c>
      <c r="L29" s="68"/>
      <c r="M29" s="69"/>
      <c r="N29" s="70"/>
    </row>
    <row r="30" spans="1:14" ht="19.5" customHeight="1" hidden="1">
      <c r="A30" s="53">
        <v>25</v>
      </c>
      <c r="B30" s="79">
        <f t="shared" si="3"/>
        <v>0</v>
      </c>
      <c r="C30" s="67"/>
      <c r="D30" s="56"/>
      <c r="E30" s="56"/>
      <c r="F30" s="56"/>
      <c r="G30" s="80"/>
      <c r="H30" s="56"/>
      <c r="I30" s="56"/>
      <c r="J30" s="81"/>
      <c r="K30" s="62">
        <f t="shared" si="1"/>
        <v>0</v>
      </c>
      <c r="L30" s="68"/>
      <c r="M30" s="69"/>
      <c r="N30" s="70"/>
    </row>
    <row r="31" spans="1:14" ht="19.5" customHeight="1" hidden="1">
      <c r="A31" s="53">
        <v>26</v>
      </c>
      <c r="B31" s="79">
        <f t="shared" si="3"/>
        <v>0</v>
      </c>
      <c r="C31" s="67"/>
      <c r="D31" s="56"/>
      <c r="E31" s="56"/>
      <c r="F31" s="56"/>
      <c r="G31" s="80"/>
      <c r="H31" s="56"/>
      <c r="I31" s="56"/>
      <c r="J31" s="81"/>
      <c r="K31" s="62">
        <f t="shared" si="1"/>
        <v>0</v>
      </c>
      <c r="L31" s="68"/>
      <c r="M31" s="69"/>
      <c r="N31" s="70"/>
    </row>
    <row r="32" spans="1:14" ht="19.5" customHeight="1" hidden="1">
      <c r="A32" s="53">
        <v>27</v>
      </c>
      <c r="B32" s="79">
        <f t="shared" si="3"/>
        <v>0</v>
      </c>
      <c r="C32" s="67"/>
      <c r="D32" s="56"/>
      <c r="E32" s="56"/>
      <c r="F32" s="56"/>
      <c r="G32" s="80"/>
      <c r="H32" s="56"/>
      <c r="I32" s="56"/>
      <c r="J32" s="81"/>
      <c r="K32" s="62">
        <f t="shared" si="1"/>
        <v>0</v>
      </c>
      <c r="L32" s="68"/>
      <c r="M32" s="69"/>
      <c r="N32" s="70"/>
    </row>
    <row r="33" spans="1:14" ht="19.5" customHeight="1" hidden="1">
      <c r="A33" s="53">
        <v>28</v>
      </c>
      <c r="B33" s="79">
        <f t="shared" si="3"/>
        <v>0</v>
      </c>
      <c r="C33" s="67"/>
      <c r="D33" s="56"/>
      <c r="E33" s="56"/>
      <c r="F33" s="56"/>
      <c r="G33" s="80"/>
      <c r="H33" s="56"/>
      <c r="I33" s="56"/>
      <c r="J33" s="81"/>
      <c r="K33" s="62">
        <f t="shared" si="1"/>
        <v>0</v>
      </c>
      <c r="L33" s="68"/>
      <c r="M33" s="69"/>
      <c r="N33" s="70"/>
    </row>
    <row r="34" spans="1:14" ht="19.5" customHeight="1" hidden="1">
      <c r="A34" s="53">
        <v>29</v>
      </c>
      <c r="B34" s="79">
        <f t="shared" si="3"/>
        <v>0</v>
      </c>
      <c r="C34" s="67"/>
      <c r="D34" s="56"/>
      <c r="E34" s="56"/>
      <c r="F34" s="56"/>
      <c r="G34" s="80"/>
      <c r="H34" s="56"/>
      <c r="I34" s="56"/>
      <c r="J34" s="81"/>
      <c r="K34" s="62">
        <f t="shared" si="1"/>
        <v>0</v>
      </c>
      <c r="L34" s="68"/>
      <c r="M34" s="69"/>
      <c r="N34" s="70"/>
    </row>
    <row r="35" spans="1:14" ht="19.5" customHeight="1" hidden="1">
      <c r="A35" s="53">
        <v>30</v>
      </c>
      <c r="B35" s="79">
        <f t="shared" si="3"/>
        <v>0</v>
      </c>
      <c r="C35" s="67"/>
      <c r="D35" s="56"/>
      <c r="E35" s="56"/>
      <c r="F35" s="56"/>
      <c r="G35" s="80"/>
      <c r="H35" s="56"/>
      <c r="I35" s="56"/>
      <c r="J35" s="81"/>
      <c r="K35" s="62">
        <f t="shared" si="1"/>
        <v>0</v>
      </c>
      <c r="L35" s="68"/>
      <c r="M35" s="69"/>
      <c r="N35" s="70"/>
    </row>
    <row r="36" spans="1:14" ht="19.5" customHeight="1" hidden="1">
      <c r="A36" s="53">
        <v>31</v>
      </c>
      <c r="B36" s="79">
        <f t="shared" si="3"/>
        <v>0</v>
      </c>
      <c r="C36" s="67"/>
      <c r="D36" s="56"/>
      <c r="E36" s="56"/>
      <c r="F36" s="56"/>
      <c r="G36" s="80"/>
      <c r="H36" s="56"/>
      <c r="I36" s="56"/>
      <c r="J36" s="81"/>
      <c r="K36" s="62">
        <f t="shared" si="1"/>
        <v>0</v>
      </c>
      <c r="L36" s="68"/>
      <c r="M36" s="69"/>
      <c r="N36" s="70"/>
    </row>
    <row r="37" spans="1:14" ht="19.5" customHeight="1" hidden="1">
      <c r="A37" s="53">
        <v>32</v>
      </c>
      <c r="B37" s="79">
        <f t="shared" si="3"/>
        <v>0</v>
      </c>
      <c r="C37" s="67"/>
      <c r="D37" s="56"/>
      <c r="E37" s="56"/>
      <c r="F37" s="56"/>
      <c r="G37" s="80"/>
      <c r="H37" s="56"/>
      <c r="I37" s="56"/>
      <c r="J37" s="81"/>
      <c r="K37" s="62">
        <f t="shared" si="1"/>
        <v>0</v>
      </c>
      <c r="L37" s="68"/>
      <c r="M37" s="69"/>
      <c r="N37" s="70"/>
    </row>
    <row r="38" spans="1:14" ht="19.5" customHeight="1" hidden="1">
      <c r="A38" s="53">
        <v>33</v>
      </c>
      <c r="B38" s="79">
        <f t="shared" si="3"/>
        <v>0</v>
      </c>
      <c r="C38" s="67"/>
      <c r="D38" s="56"/>
      <c r="E38" s="56"/>
      <c r="F38" s="56"/>
      <c r="G38" s="80"/>
      <c r="H38" s="56"/>
      <c r="I38" s="56"/>
      <c r="J38" s="81"/>
      <c r="K38" s="62">
        <f t="shared" si="1"/>
        <v>0</v>
      </c>
      <c r="L38" s="68"/>
      <c r="M38" s="69"/>
      <c r="N38" s="70"/>
    </row>
    <row r="39" spans="1:14" ht="19.5" customHeight="1" hidden="1">
      <c r="A39" s="53">
        <v>34</v>
      </c>
      <c r="B39" s="79">
        <f t="shared" si="3"/>
        <v>0</v>
      </c>
      <c r="C39" s="67"/>
      <c r="D39" s="56"/>
      <c r="E39" s="56"/>
      <c r="F39" s="56"/>
      <c r="G39" s="80"/>
      <c r="H39" s="56"/>
      <c r="I39" s="56"/>
      <c r="J39" s="81"/>
      <c r="K39" s="62">
        <f t="shared" si="1"/>
        <v>0</v>
      </c>
      <c r="L39" s="68"/>
      <c r="M39" s="69"/>
      <c r="N39" s="70"/>
    </row>
    <row r="40" spans="1:14" ht="19.5" customHeight="1" hidden="1">
      <c r="A40" s="53">
        <v>35</v>
      </c>
      <c r="B40" s="79">
        <f t="shared" si="3"/>
        <v>0</v>
      </c>
      <c r="C40" s="67"/>
      <c r="D40" s="56"/>
      <c r="E40" s="56"/>
      <c r="F40" s="56"/>
      <c r="G40" s="80"/>
      <c r="H40" s="56"/>
      <c r="I40" s="56"/>
      <c r="J40" s="81"/>
      <c r="K40" s="62">
        <f t="shared" si="1"/>
        <v>0</v>
      </c>
      <c r="L40" s="68"/>
      <c r="M40" s="69"/>
      <c r="N40" s="70"/>
    </row>
    <row r="41" spans="1:14" ht="19.5" customHeight="1" hidden="1">
      <c r="A41" s="53">
        <v>36</v>
      </c>
      <c r="B41" s="79">
        <f t="shared" si="3"/>
        <v>0</v>
      </c>
      <c r="C41" s="67"/>
      <c r="D41" s="56"/>
      <c r="E41" s="56"/>
      <c r="F41" s="56"/>
      <c r="G41" s="80"/>
      <c r="H41" s="56"/>
      <c r="I41" s="56"/>
      <c r="J41" s="81"/>
      <c r="K41" s="62">
        <f t="shared" si="1"/>
        <v>0</v>
      </c>
      <c r="L41" s="68"/>
      <c r="M41" s="69"/>
      <c r="N41" s="70"/>
    </row>
    <row r="42" spans="1:14" ht="19.5" customHeight="1" hidden="1">
      <c r="A42" s="53">
        <v>37</v>
      </c>
      <c r="B42" s="79">
        <f t="shared" si="3"/>
        <v>0</v>
      </c>
      <c r="C42" s="67"/>
      <c r="D42" s="56"/>
      <c r="E42" s="56"/>
      <c r="F42" s="56"/>
      <c r="G42" s="80"/>
      <c r="H42" s="56"/>
      <c r="I42" s="56"/>
      <c r="J42" s="81"/>
      <c r="K42" s="62">
        <f t="shared" si="1"/>
        <v>0</v>
      </c>
      <c r="L42" s="68"/>
      <c r="M42" s="69"/>
      <c r="N42" s="70"/>
    </row>
    <row r="43" spans="1:14" ht="19.5" customHeight="1" hidden="1">
      <c r="A43" s="53">
        <v>38</v>
      </c>
      <c r="B43" s="79">
        <f t="shared" si="3"/>
        <v>0</v>
      </c>
      <c r="C43" s="67"/>
      <c r="D43" s="56"/>
      <c r="E43" s="56"/>
      <c r="F43" s="56"/>
      <c r="G43" s="80"/>
      <c r="H43" s="56"/>
      <c r="I43" s="56"/>
      <c r="J43" s="81"/>
      <c r="K43" s="62">
        <f t="shared" si="1"/>
        <v>0</v>
      </c>
      <c r="L43" s="68"/>
      <c r="M43" s="69"/>
      <c r="N43" s="70"/>
    </row>
    <row r="44" spans="1:14" ht="19.5" customHeight="1" hidden="1">
      <c r="A44" s="53">
        <v>39</v>
      </c>
      <c r="B44" s="79">
        <f t="shared" si="3"/>
        <v>0</v>
      </c>
      <c r="C44" s="67"/>
      <c r="D44" s="56"/>
      <c r="E44" s="56"/>
      <c r="F44" s="56"/>
      <c r="G44" s="80"/>
      <c r="H44" s="56"/>
      <c r="I44" s="56"/>
      <c r="J44" s="81"/>
      <c r="K44" s="62">
        <f t="shared" si="1"/>
        <v>0</v>
      </c>
      <c r="L44" s="68"/>
      <c r="M44" s="69"/>
      <c r="N44" s="70"/>
    </row>
    <row r="45" spans="1:14" ht="19.5" customHeight="1" hidden="1">
      <c r="A45" s="53">
        <v>40</v>
      </c>
      <c r="B45" s="79">
        <f t="shared" si="3"/>
        <v>0</v>
      </c>
      <c r="C45" s="67"/>
      <c r="D45" s="56"/>
      <c r="E45" s="56"/>
      <c r="F45" s="56"/>
      <c r="G45" s="80"/>
      <c r="H45" s="56"/>
      <c r="I45" s="56"/>
      <c r="J45" s="81"/>
      <c r="K45" s="62">
        <f t="shared" si="1"/>
        <v>0</v>
      </c>
      <c r="L45" s="68"/>
      <c r="M45" s="69"/>
      <c r="N45" s="70"/>
    </row>
    <row r="46" spans="1:14" ht="19.5" customHeight="1" hidden="1">
      <c r="A46" s="53">
        <v>41</v>
      </c>
      <c r="B46" s="79">
        <f t="shared" si="3"/>
        <v>0</v>
      </c>
      <c r="C46" s="67"/>
      <c r="D46" s="56"/>
      <c r="E46" s="56"/>
      <c r="F46" s="56"/>
      <c r="G46" s="80"/>
      <c r="H46" s="56"/>
      <c r="I46" s="56"/>
      <c r="J46" s="81"/>
      <c r="K46" s="62">
        <f t="shared" si="1"/>
        <v>0</v>
      </c>
      <c r="L46" s="68"/>
      <c r="M46" s="69"/>
      <c r="N46" s="70"/>
    </row>
    <row r="47" spans="1:14" ht="19.5" customHeight="1" hidden="1">
      <c r="A47" s="53">
        <v>42</v>
      </c>
      <c r="B47" s="79">
        <f t="shared" si="3"/>
        <v>0</v>
      </c>
      <c r="C47" s="67"/>
      <c r="D47" s="56"/>
      <c r="E47" s="56"/>
      <c r="F47" s="56"/>
      <c r="G47" s="80"/>
      <c r="H47" s="56"/>
      <c r="I47" s="56"/>
      <c r="J47" s="81"/>
      <c r="K47" s="62">
        <f t="shared" si="1"/>
        <v>0</v>
      </c>
      <c r="L47" s="68"/>
      <c r="M47" s="69"/>
      <c r="N47" s="70"/>
    </row>
    <row r="48" spans="1:14" ht="19.5" customHeight="1" hidden="1">
      <c r="A48" s="53">
        <v>43</v>
      </c>
      <c r="B48" s="79">
        <f t="shared" si="3"/>
        <v>0</v>
      </c>
      <c r="C48" s="67"/>
      <c r="D48" s="56"/>
      <c r="E48" s="56"/>
      <c r="F48" s="56"/>
      <c r="G48" s="80"/>
      <c r="H48" s="56"/>
      <c r="I48" s="56"/>
      <c r="J48" s="81"/>
      <c r="K48" s="62">
        <f t="shared" si="1"/>
        <v>0</v>
      </c>
      <c r="L48" s="68"/>
      <c r="M48" s="69"/>
      <c r="N48" s="70"/>
    </row>
    <row r="49" spans="1:14" ht="19.5" customHeight="1" hidden="1">
      <c r="A49" s="53">
        <v>44</v>
      </c>
      <c r="B49" s="79">
        <f t="shared" si="3"/>
        <v>0</v>
      </c>
      <c r="C49" s="67"/>
      <c r="D49" s="56"/>
      <c r="E49" s="56"/>
      <c r="F49" s="56"/>
      <c r="G49" s="80"/>
      <c r="H49" s="56"/>
      <c r="I49" s="56"/>
      <c r="J49" s="81"/>
      <c r="K49" s="62">
        <f t="shared" si="1"/>
        <v>0</v>
      </c>
      <c r="L49" s="68"/>
      <c r="M49" s="69"/>
      <c r="N49" s="70"/>
    </row>
    <row r="50" spans="1:14" ht="19.5" customHeight="1" hidden="1">
      <c r="A50" s="53">
        <v>45</v>
      </c>
      <c r="B50" s="79">
        <f t="shared" si="3"/>
        <v>0</v>
      </c>
      <c r="C50" s="67"/>
      <c r="D50" s="56"/>
      <c r="E50" s="56"/>
      <c r="F50" s="56"/>
      <c r="G50" s="80"/>
      <c r="H50" s="56"/>
      <c r="I50" s="56"/>
      <c r="J50" s="81"/>
      <c r="K50" s="62">
        <f t="shared" si="1"/>
        <v>0</v>
      </c>
      <c r="L50" s="68"/>
      <c r="M50" s="69"/>
      <c r="N50" s="70"/>
    </row>
    <row r="51" spans="1:14" ht="19.5" customHeight="1" hidden="1">
      <c r="A51" s="53">
        <v>46</v>
      </c>
      <c r="B51" s="79">
        <f t="shared" si="3"/>
        <v>0</v>
      </c>
      <c r="C51" s="67"/>
      <c r="D51" s="56"/>
      <c r="E51" s="56"/>
      <c r="F51" s="56"/>
      <c r="G51" s="80"/>
      <c r="H51" s="56"/>
      <c r="I51" s="56"/>
      <c r="J51" s="81"/>
      <c r="K51" s="62">
        <f t="shared" si="1"/>
        <v>0</v>
      </c>
      <c r="L51" s="68"/>
      <c r="M51" s="69"/>
      <c r="N51" s="70"/>
    </row>
    <row r="52" spans="1:14" ht="19.5" customHeight="1" hidden="1">
      <c r="A52" s="53">
        <v>47</v>
      </c>
      <c r="B52" s="79">
        <f t="shared" si="3"/>
        <v>0</v>
      </c>
      <c r="C52" s="67"/>
      <c r="D52" s="56"/>
      <c r="E52" s="56"/>
      <c r="F52" s="56"/>
      <c r="G52" s="80"/>
      <c r="H52" s="56"/>
      <c r="I52" s="56"/>
      <c r="J52" s="81"/>
      <c r="K52" s="62">
        <f t="shared" si="1"/>
        <v>0</v>
      </c>
      <c r="L52" s="68"/>
      <c r="M52" s="69"/>
      <c r="N52" s="70"/>
    </row>
    <row r="53" spans="1:14" ht="19.5" customHeight="1" hidden="1">
      <c r="A53" s="53">
        <v>48</v>
      </c>
      <c r="B53" s="79">
        <f t="shared" si="3"/>
        <v>0</v>
      </c>
      <c r="C53" s="67"/>
      <c r="D53" s="56"/>
      <c r="E53" s="56"/>
      <c r="F53" s="56"/>
      <c r="G53" s="80"/>
      <c r="H53" s="56"/>
      <c r="I53" s="56"/>
      <c r="J53" s="81"/>
      <c r="K53" s="62">
        <f t="shared" si="1"/>
        <v>0</v>
      </c>
      <c r="L53" s="68"/>
      <c r="M53" s="69"/>
      <c r="N53" s="70"/>
    </row>
    <row r="54" spans="1:14" ht="19.5" customHeight="1" hidden="1">
      <c r="A54" s="53">
        <v>49</v>
      </c>
      <c r="B54" s="79">
        <f t="shared" si="3"/>
        <v>0</v>
      </c>
      <c r="C54" s="67"/>
      <c r="D54" s="56"/>
      <c r="E54" s="56"/>
      <c r="F54" s="56"/>
      <c r="G54" s="80"/>
      <c r="H54" s="56"/>
      <c r="I54" s="56"/>
      <c r="J54" s="81"/>
      <c r="K54" s="62">
        <f t="shared" si="1"/>
        <v>0</v>
      </c>
      <c r="L54" s="68"/>
      <c r="M54" s="69"/>
      <c r="N54" s="70"/>
    </row>
    <row r="55" spans="1:14" ht="19.5" customHeight="1" hidden="1">
      <c r="A55" s="53">
        <v>50</v>
      </c>
      <c r="B55" s="79">
        <f t="shared" si="3"/>
        <v>0</v>
      </c>
      <c r="C55" s="67"/>
      <c r="D55" s="56"/>
      <c r="E55" s="56"/>
      <c r="F55" s="56"/>
      <c r="G55" s="80"/>
      <c r="H55" s="56"/>
      <c r="I55" s="56"/>
      <c r="J55" s="81"/>
      <c r="K55" s="62">
        <f t="shared" si="1"/>
        <v>0</v>
      </c>
      <c r="L55" s="68"/>
      <c r="M55" s="69"/>
      <c r="N55" s="70"/>
    </row>
    <row r="56" spans="1:14" ht="19.5" customHeight="1" hidden="1">
      <c r="A56" s="53">
        <v>51</v>
      </c>
      <c r="B56" s="79">
        <f t="shared" si="3"/>
        <v>0</v>
      </c>
      <c r="C56" s="67"/>
      <c r="D56" s="56"/>
      <c r="E56" s="56"/>
      <c r="F56" s="56"/>
      <c r="G56" s="80"/>
      <c r="H56" s="56"/>
      <c r="I56" s="56"/>
      <c r="J56" s="81"/>
      <c r="K56" s="62">
        <f t="shared" si="1"/>
        <v>0</v>
      </c>
      <c r="L56" s="68"/>
      <c r="M56" s="69"/>
      <c r="N56" s="70"/>
    </row>
    <row r="57" spans="1:14" ht="19.5" customHeight="1" hidden="1">
      <c r="A57" s="53">
        <v>52</v>
      </c>
      <c r="B57" s="79">
        <f t="shared" si="3"/>
        <v>0</v>
      </c>
      <c r="C57" s="67"/>
      <c r="D57" s="56"/>
      <c r="E57" s="56"/>
      <c r="F57" s="56"/>
      <c r="G57" s="80"/>
      <c r="H57" s="56"/>
      <c r="I57" s="56"/>
      <c r="J57" s="81"/>
      <c r="K57" s="62">
        <f t="shared" si="1"/>
        <v>0</v>
      </c>
      <c r="L57" s="68"/>
      <c r="M57" s="69"/>
      <c r="N57" s="70"/>
    </row>
    <row r="58" spans="1:14" ht="19.5" customHeight="1" hidden="1">
      <c r="A58" s="53">
        <v>53</v>
      </c>
      <c r="B58" s="79">
        <f t="shared" si="3"/>
        <v>0</v>
      </c>
      <c r="C58" s="67"/>
      <c r="D58" s="56"/>
      <c r="E58" s="56"/>
      <c r="F58" s="56"/>
      <c r="G58" s="80"/>
      <c r="H58" s="56"/>
      <c r="I58" s="56"/>
      <c r="J58" s="81"/>
      <c r="K58" s="62">
        <f t="shared" si="1"/>
        <v>0</v>
      </c>
      <c r="L58" s="68"/>
      <c r="M58" s="69"/>
      <c r="N58" s="70"/>
    </row>
    <row r="59" spans="1:14" ht="19.5" customHeight="1" hidden="1">
      <c r="A59" s="53">
        <v>54</v>
      </c>
      <c r="B59" s="79">
        <f t="shared" si="3"/>
        <v>0</v>
      </c>
      <c r="C59" s="67"/>
      <c r="D59" s="56"/>
      <c r="E59" s="56"/>
      <c r="F59" s="56"/>
      <c r="G59" s="80"/>
      <c r="H59" s="56"/>
      <c r="I59" s="56"/>
      <c r="J59" s="81"/>
      <c r="K59" s="62">
        <f t="shared" si="1"/>
        <v>0</v>
      </c>
      <c r="L59" s="68"/>
      <c r="M59" s="69"/>
      <c r="N59" s="70"/>
    </row>
    <row r="60" spans="1:14" ht="19.5" customHeight="1" hidden="1">
      <c r="A60" s="53">
        <v>55</v>
      </c>
      <c r="B60" s="79">
        <f t="shared" si="3"/>
        <v>0</v>
      </c>
      <c r="C60" s="67"/>
      <c r="D60" s="56"/>
      <c r="E60" s="56"/>
      <c r="F60" s="56"/>
      <c r="G60" s="80"/>
      <c r="H60" s="56"/>
      <c r="I60" s="56"/>
      <c r="J60" s="81"/>
      <c r="K60" s="62">
        <f t="shared" si="1"/>
        <v>0</v>
      </c>
      <c r="L60" s="68"/>
      <c r="M60" s="69"/>
      <c r="N60" s="70"/>
    </row>
    <row r="61" spans="1:14" ht="19.5" customHeight="1" hidden="1">
      <c r="A61" s="53">
        <v>56</v>
      </c>
      <c r="B61" s="79">
        <f t="shared" si="3"/>
        <v>0</v>
      </c>
      <c r="C61" s="67"/>
      <c r="D61" s="56"/>
      <c r="E61" s="56"/>
      <c r="F61" s="56"/>
      <c r="G61" s="80"/>
      <c r="H61" s="56"/>
      <c r="I61" s="56"/>
      <c r="J61" s="81"/>
      <c r="K61" s="62">
        <f t="shared" si="1"/>
        <v>0</v>
      </c>
      <c r="L61" s="68"/>
      <c r="M61" s="69"/>
      <c r="N61" s="70"/>
    </row>
    <row r="62" spans="1:14" ht="19.5" customHeight="1" hidden="1">
      <c r="A62" s="53">
        <v>57</v>
      </c>
      <c r="B62" s="79">
        <f t="shared" si="3"/>
        <v>0</v>
      </c>
      <c r="C62" s="67"/>
      <c r="D62" s="56"/>
      <c r="E62" s="56"/>
      <c r="F62" s="56"/>
      <c r="G62" s="80"/>
      <c r="H62" s="56"/>
      <c r="I62" s="56"/>
      <c r="J62" s="81"/>
      <c r="K62" s="62">
        <f t="shared" si="1"/>
        <v>0</v>
      </c>
      <c r="L62" s="68"/>
      <c r="M62" s="69"/>
      <c r="N62" s="70"/>
    </row>
    <row r="63" spans="1:14" ht="19.5" customHeight="1" hidden="1">
      <c r="A63" s="53">
        <v>58</v>
      </c>
      <c r="B63" s="79">
        <f t="shared" si="3"/>
        <v>0</v>
      </c>
      <c r="C63" s="67"/>
      <c r="D63" s="56"/>
      <c r="E63" s="56"/>
      <c r="F63" s="56"/>
      <c r="G63" s="80"/>
      <c r="H63" s="56"/>
      <c r="I63" s="56"/>
      <c r="J63" s="81"/>
      <c r="K63" s="62">
        <f t="shared" si="1"/>
        <v>0</v>
      </c>
      <c r="L63" s="68"/>
      <c r="M63" s="69"/>
      <c r="N63" s="70"/>
    </row>
    <row r="64" spans="1:14" ht="19.5" customHeight="1" hidden="1">
      <c r="A64" s="53">
        <v>59</v>
      </c>
      <c r="B64" s="79">
        <f t="shared" si="3"/>
        <v>0</v>
      </c>
      <c r="C64" s="67"/>
      <c r="D64" s="56"/>
      <c r="E64" s="56"/>
      <c r="F64" s="56"/>
      <c r="G64" s="80"/>
      <c r="H64" s="56"/>
      <c r="I64" s="56"/>
      <c r="J64" s="81"/>
      <c r="K64" s="62">
        <f t="shared" si="1"/>
        <v>0</v>
      </c>
      <c r="L64" s="68"/>
      <c r="M64" s="69"/>
      <c r="N64" s="70"/>
    </row>
    <row r="65" spans="1:14" ht="19.5" customHeight="1" hidden="1">
      <c r="A65" s="53">
        <v>60</v>
      </c>
      <c r="B65" s="79">
        <f t="shared" si="3"/>
        <v>0</v>
      </c>
      <c r="C65" s="67"/>
      <c r="D65" s="56"/>
      <c r="E65" s="56"/>
      <c r="F65" s="56"/>
      <c r="G65" s="80"/>
      <c r="H65" s="56"/>
      <c r="I65" s="56"/>
      <c r="J65" s="81"/>
      <c r="K65" s="62">
        <f t="shared" si="1"/>
        <v>0</v>
      </c>
      <c r="L65" s="68"/>
      <c r="M65" s="69"/>
      <c r="N65" s="70"/>
    </row>
    <row r="66" spans="1:14" ht="19.5" customHeight="1" hidden="1">
      <c r="A66" s="53">
        <v>61</v>
      </c>
      <c r="B66" s="79">
        <f t="shared" si="3"/>
        <v>0</v>
      </c>
      <c r="C66" s="67"/>
      <c r="D66" s="56"/>
      <c r="E66" s="56"/>
      <c r="F66" s="56"/>
      <c r="G66" s="80"/>
      <c r="H66" s="56"/>
      <c r="I66" s="56"/>
      <c r="J66" s="81"/>
      <c r="K66" s="62">
        <f t="shared" si="1"/>
        <v>0</v>
      </c>
      <c r="L66" s="68"/>
      <c r="M66" s="69"/>
      <c r="N66" s="70"/>
    </row>
    <row r="67" spans="1:14" ht="19.5" customHeight="1" hidden="1">
      <c r="A67" s="53">
        <v>62</v>
      </c>
      <c r="B67" s="79">
        <f t="shared" si="3"/>
        <v>0</v>
      </c>
      <c r="C67" s="67"/>
      <c r="D67" s="56"/>
      <c r="E67" s="56"/>
      <c r="F67" s="56"/>
      <c r="G67" s="80"/>
      <c r="H67" s="56"/>
      <c r="I67" s="56"/>
      <c r="J67" s="81"/>
      <c r="K67" s="62">
        <f t="shared" si="1"/>
        <v>0</v>
      </c>
      <c r="L67" s="68"/>
      <c r="M67" s="69"/>
      <c r="N67" s="70"/>
    </row>
    <row r="68" spans="1:14" ht="19.5" customHeight="1" hidden="1">
      <c r="A68" s="53">
        <v>63</v>
      </c>
      <c r="B68" s="79">
        <f t="shared" si="3"/>
        <v>0</v>
      </c>
      <c r="C68" s="67"/>
      <c r="D68" s="56"/>
      <c r="E68" s="56"/>
      <c r="F68" s="56"/>
      <c r="G68" s="80"/>
      <c r="H68" s="56"/>
      <c r="I68" s="56"/>
      <c r="J68" s="81"/>
      <c r="K68" s="62">
        <f t="shared" si="1"/>
        <v>0</v>
      </c>
      <c r="L68" s="68"/>
      <c r="M68" s="69"/>
      <c r="N68" s="70"/>
    </row>
    <row r="69" spans="1:14" ht="19.5" customHeight="1" hidden="1">
      <c r="A69" s="53">
        <v>64</v>
      </c>
      <c r="B69" s="79">
        <f t="shared" si="3"/>
        <v>0</v>
      </c>
      <c r="C69" s="67"/>
      <c r="D69" s="56"/>
      <c r="E69" s="56"/>
      <c r="F69" s="56"/>
      <c r="G69" s="80"/>
      <c r="H69" s="56"/>
      <c r="I69" s="56"/>
      <c r="J69" s="81"/>
      <c r="K69" s="62">
        <f t="shared" si="1"/>
        <v>0</v>
      </c>
      <c r="L69" s="68"/>
      <c r="M69" s="69"/>
      <c r="N69" s="70"/>
    </row>
    <row r="70" spans="1:14" ht="19.5" customHeight="1" hidden="1">
      <c r="A70" s="53">
        <v>65</v>
      </c>
      <c r="B70" s="79">
        <f t="shared" si="3"/>
        <v>0</v>
      </c>
      <c r="C70" s="67"/>
      <c r="D70" s="56"/>
      <c r="E70" s="56"/>
      <c r="F70" s="56"/>
      <c r="G70" s="80"/>
      <c r="H70" s="56"/>
      <c r="I70" s="56"/>
      <c r="J70" s="81"/>
      <c r="K70" s="62">
        <f t="shared" si="1"/>
        <v>0</v>
      </c>
      <c r="L70" s="68"/>
      <c r="M70" s="69"/>
      <c r="N70" s="70"/>
    </row>
    <row r="71" spans="1:14" ht="19.5" customHeight="1" hidden="1">
      <c r="A71" s="53">
        <v>66</v>
      </c>
      <c r="B71" s="79">
        <f t="shared" si="3"/>
        <v>0</v>
      </c>
      <c r="C71" s="67"/>
      <c r="D71" s="56"/>
      <c r="E71" s="56"/>
      <c r="F71" s="56"/>
      <c r="G71" s="80"/>
      <c r="H71" s="56"/>
      <c r="I71" s="56"/>
      <c r="J71" s="81"/>
      <c r="K71" s="62">
        <f t="shared" si="1"/>
        <v>0</v>
      </c>
      <c r="L71" s="68"/>
      <c r="M71" s="69"/>
      <c r="N71" s="70"/>
    </row>
    <row r="72" spans="1:14" ht="19.5" customHeight="1" hidden="1">
      <c r="A72" s="53">
        <v>67</v>
      </c>
      <c r="B72" s="79">
        <f t="shared" si="3"/>
        <v>0</v>
      </c>
      <c r="C72" s="67"/>
      <c r="D72" s="56"/>
      <c r="E72" s="56"/>
      <c r="F72" s="56"/>
      <c r="G72" s="80"/>
      <c r="H72" s="56"/>
      <c r="I72" s="56"/>
      <c r="J72" s="81"/>
      <c r="K72" s="62">
        <f t="shared" si="1"/>
        <v>0</v>
      </c>
      <c r="L72" s="68"/>
      <c r="M72" s="69"/>
      <c r="N72" s="70"/>
    </row>
    <row r="73" spans="1:14" ht="19.5" customHeight="1" hidden="1">
      <c r="A73" s="53">
        <v>68</v>
      </c>
      <c r="B73" s="79">
        <f t="shared" si="3"/>
        <v>0</v>
      </c>
      <c r="C73" s="67"/>
      <c r="D73" s="56"/>
      <c r="E73" s="56"/>
      <c r="F73" s="56"/>
      <c r="G73" s="80"/>
      <c r="H73" s="56"/>
      <c r="I73" s="56"/>
      <c r="J73" s="81"/>
      <c r="K73" s="62">
        <f t="shared" si="1"/>
        <v>0</v>
      </c>
      <c r="L73" s="68"/>
      <c r="M73" s="69"/>
      <c r="N73" s="70"/>
    </row>
    <row r="74" spans="1:14" ht="19.5" customHeight="1" hidden="1">
      <c r="A74" s="53">
        <v>69</v>
      </c>
      <c r="B74" s="79">
        <f t="shared" si="3"/>
        <v>0</v>
      </c>
      <c r="C74" s="67"/>
      <c r="D74" s="56"/>
      <c r="E74" s="56"/>
      <c r="F74" s="56"/>
      <c r="G74" s="80"/>
      <c r="H74" s="56"/>
      <c r="I74" s="56"/>
      <c r="J74" s="81"/>
      <c r="K74" s="62">
        <f t="shared" si="1"/>
        <v>0</v>
      </c>
      <c r="L74" s="68"/>
      <c r="M74" s="69"/>
      <c r="N74" s="70"/>
    </row>
    <row r="75" spans="1:14" ht="19.5" customHeight="1" hidden="1">
      <c r="A75" s="53">
        <v>70</v>
      </c>
      <c r="B75" s="79">
        <f t="shared" si="3"/>
        <v>0</v>
      </c>
      <c r="C75" s="67"/>
      <c r="D75" s="56"/>
      <c r="E75" s="56"/>
      <c r="F75" s="56"/>
      <c r="G75" s="80"/>
      <c r="H75" s="56"/>
      <c r="I75" s="56"/>
      <c r="J75" s="81"/>
      <c r="K75" s="62">
        <f t="shared" si="1"/>
        <v>0</v>
      </c>
      <c r="L75" s="68"/>
      <c r="M75" s="69"/>
      <c r="N75" s="70"/>
    </row>
    <row r="76" spans="1:14" ht="19.5" customHeight="1" hidden="1">
      <c r="A76" s="53">
        <v>71</v>
      </c>
      <c r="B76" s="79">
        <f t="shared" si="3"/>
        <v>0</v>
      </c>
      <c r="C76" s="67"/>
      <c r="D76" s="56"/>
      <c r="E76" s="56"/>
      <c r="F76" s="56"/>
      <c r="G76" s="80"/>
      <c r="H76" s="56"/>
      <c r="I76" s="56"/>
      <c r="J76" s="81"/>
      <c r="K76" s="62">
        <f t="shared" si="1"/>
        <v>0</v>
      </c>
      <c r="L76" s="68"/>
      <c r="M76" s="69"/>
      <c r="N76" s="70"/>
    </row>
    <row r="77" spans="1:14" ht="19.5" customHeight="1" hidden="1">
      <c r="A77" s="53">
        <v>72</v>
      </c>
      <c r="B77" s="79">
        <f t="shared" si="3"/>
        <v>0</v>
      </c>
      <c r="C77" s="67"/>
      <c r="D77" s="56"/>
      <c r="E77" s="56"/>
      <c r="F77" s="56"/>
      <c r="G77" s="80"/>
      <c r="H77" s="56"/>
      <c r="I77" s="56"/>
      <c r="J77" s="81"/>
      <c r="K77" s="62">
        <f t="shared" si="1"/>
        <v>0</v>
      </c>
      <c r="L77" s="68"/>
      <c r="M77" s="69"/>
      <c r="N77" s="70"/>
    </row>
    <row r="78" spans="1:14" ht="19.5" customHeight="1" hidden="1">
      <c r="A78" s="53">
        <v>73</v>
      </c>
      <c r="B78" s="79">
        <f t="shared" si="3"/>
        <v>0</v>
      </c>
      <c r="C78" s="67"/>
      <c r="D78" s="56"/>
      <c r="E78" s="56"/>
      <c r="F78" s="56"/>
      <c r="G78" s="80"/>
      <c r="H78" s="56"/>
      <c r="I78" s="56"/>
      <c r="J78" s="81"/>
      <c r="K78" s="62">
        <f t="shared" si="1"/>
        <v>0</v>
      </c>
      <c r="L78" s="68"/>
      <c r="M78" s="69"/>
      <c r="N78" s="70"/>
    </row>
    <row r="79" spans="1:14" ht="19.5" customHeight="1" hidden="1">
      <c r="A79" s="53">
        <v>74</v>
      </c>
      <c r="B79" s="79">
        <f t="shared" si="3"/>
        <v>0</v>
      </c>
      <c r="C79" s="67"/>
      <c r="D79" s="56"/>
      <c r="E79" s="56"/>
      <c r="F79" s="56"/>
      <c r="G79" s="80"/>
      <c r="H79" s="56"/>
      <c r="I79" s="56"/>
      <c r="J79" s="81"/>
      <c r="K79" s="62">
        <f t="shared" si="1"/>
        <v>0</v>
      </c>
      <c r="L79" s="68"/>
      <c r="M79" s="69"/>
      <c r="N79" s="70"/>
    </row>
    <row r="80" spans="1:14" ht="19.5" customHeight="1" hidden="1">
      <c r="A80" s="53">
        <v>75</v>
      </c>
      <c r="B80" s="79">
        <f t="shared" si="3"/>
        <v>0</v>
      </c>
      <c r="C80" s="67"/>
      <c r="D80" s="56"/>
      <c r="E80" s="56"/>
      <c r="F80" s="56"/>
      <c r="G80" s="80"/>
      <c r="H80" s="56"/>
      <c r="I80" s="56"/>
      <c r="J80" s="81"/>
      <c r="K80" s="62">
        <f t="shared" si="1"/>
        <v>0</v>
      </c>
      <c r="L80" s="68"/>
      <c r="M80" s="69"/>
      <c r="N80" s="70"/>
    </row>
    <row r="81" spans="1:14" ht="19.5" customHeight="1" hidden="1">
      <c r="A81" s="53">
        <v>76</v>
      </c>
      <c r="B81" s="79">
        <f t="shared" si="3"/>
        <v>0</v>
      </c>
      <c r="C81" s="67"/>
      <c r="D81" s="56"/>
      <c r="E81" s="56"/>
      <c r="F81" s="56"/>
      <c r="G81" s="80"/>
      <c r="H81" s="56"/>
      <c r="I81" s="56"/>
      <c r="J81" s="81"/>
      <c r="K81" s="62">
        <f t="shared" si="1"/>
        <v>0</v>
      </c>
      <c r="L81" s="68"/>
      <c r="M81" s="69"/>
      <c r="N81" s="70"/>
    </row>
    <row r="82" spans="1:14" ht="19.5" customHeight="1" hidden="1">
      <c r="A82" s="53">
        <v>77</v>
      </c>
      <c r="B82" s="79">
        <f t="shared" si="3"/>
        <v>0</v>
      </c>
      <c r="C82" s="67"/>
      <c r="D82" s="56"/>
      <c r="E82" s="56"/>
      <c r="F82" s="56"/>
      <c r="G82" s="80"/>
      <c r="H82" s="56"/>
      <c r="I82" s="56"/>
      <c r="J82" s="81"/>
      <c r="K82" s="62">
        <f t="shared" si="1"/>
        <v>0</v>
      </c>
      <c r="L82" s="68"/>
      <c r="M82" s="69"/>
      <c r="N82" s="70"/>
    </row>
    <row r="83" spans="1:14" ht="19.5" customHeight="1" hidden="1">
      <c r="A83" s="53">
        <v>78</v>
      </c>
      <c r="B83" s="79">
        <f t="shared" si="3"/>
        <v>0</v>
      </c>
      <c r="C83" s="67"/>
      <c r="D83" s="56"/>
      <c r="E83" s="56"/>
      <c r="F83" s="56"/>
      <c r="G83" s="80"/>
      <c r="H83" s="56"/>
      <c r="I83" s="56"/>
      <c r="J83" s="81"/>
      <c r="K83" s="62">
        <f t="shared" si="1"/>
        <v>0</v>
      </c>
      <c r="L83" s="68"/>
      <c r="M83" s="69"/>
      <c r="N83" s="70"/>
    </row>
    <row r="84" spans="1:14" ht="19.5" customHeight="1" hidden="1">
      <c r="A84" s="53">
        <v>79</v>
      </c>
      <c r="B84" s="79">
        <f t="shared" si="3"/>
        <v>0</v>
      </c>
      <c r="C84" s="67"/>
      <c r="D84" s="56"/>
      <c r="E84" s="56"/>
      <c r="F84" s="56"/>
      <c r="G84" s="80"/>
      <c r="H84" s="56"/>
      <c r="I84" s="56"/>
      <c r="J84" s="81"/>
      <c r="K84" s="62">
        <f t="shared" si="1"/>
        <v>0</v>
      </c>
      <c r="L84" s="68"/>
      <c r="M84" s="69"/>
      <c r="N84" s="70"/>
    </row>
    <row r="85" spans="1:14" ht="19.5" customHeight="1" hidden="1">
      <c r="A85" s="53">
        <v>80</v>
      </c>
      <c r="B85" s="79">
        <f t="shared" si="3"/>
        <v>0</v>
      </c>
      <c r="C85" s="67"/>
      <c r="D85" s="56"/>
      <c r="E85" s="56"/>
      <c r="F85" s="56"/>
      <c r="G85" s="80"/>
      <c r="H85" s="56"/>
      <c r="I85" s="56"/>
      <c r="J85" s="81"/>
      <c r="K85" s="62">
        <f t="shared" si="1"/>
        <v>0</v>
      </c>
      <c r="L85" s="68"/>
      <c r="M85" s="69"/>
      <c r="N85" s="70"/>
    </row>
    <row r="86" spans="1:14" ht="19.5" customHeight="1" hidden="1">
      <c r="A86" s="53">
        <v>81</v>
      </c>
      <c r="B86" s="79">
        <f t="shared" si="3"/>
        <v>0</v>
      </c>
      <c r="C86" s="67"/>
      <c r="D86" s="56"/>
      <c r="E86" s="56"/>
      <c r="F86" s="56"/>
      <c r="G86" s="80"/>
      <c r="H86" s="56"/>
      <c r="I86" s="56"/>
      <c r="J86" s="81"/>
      <c r="K86" s="62">
        <f t="shared" si="1"/>
        <v>0</v>
      </c>
      <c r="L86" s="68"/>
      <c r="M86" s="69"/>
      <c r="N86" s="70"/>
    </row>
    <row r="87" spans="1:14" ht="19.5" customHeight="1" hidden="1">
      <c r="A87" s="53">
        <v>82</v>
      </c>
      <c r="B87" s="79">
        <f t="shared" si="3"/>
        <v>0</v>
      </c>
      <c r="C87" s="67"/>
      <c r="D87" s="56"/>
      <c r="E87" s="56"/>
      <c r="F87" s="56"/>
      <c r="G87" s="80"/>
      <c r="H87" s="56"/>
      <c r="I87" s="56"/>
      <c r="J87" s="81"/>
      <c r="K87" s="62">
        <f t="shared" si="1"/>
        <v>0</v>
      </c>
      <c r="L87" s="68"/>
      <c r="M87" s="69"/>
      <c r="N87" s="70"/>
    </row>
    <row r="88" spans="1:14" ht="19.5" customHeight="1" hidden="1">
      <c r="A88" s="53">
        <v>83</v>
      </c>
      <c r="B88" s="79">
        <f t="shared" si="3"/>
        <v>0</v>
      </c>
      <c r="C88" s="67"/>
      <c r="D88" s="56"/>
      <c r="E88" s="56"/>
      <c r="F88" s="56"/>
      <c r="G88" s="80"/>
      <c r="H88" s="56"/>
      <c r="I88" s="56"/>
      <c r="J88" s="81"/>
      <c r="K88" s="62">
        <f t="shared" si="1"/>
        <v>0</v>
      </c>
      <c r="L88" s="68"/>
      <c r="M88" s="69"/>
      <c r="N88" s="70"/>
    </row>
    <row r="89" spans="1:14" ht="19.5" customHeight="1" hidden="1">
      <c r="A89" s="53">
        <v>84</v>
      </c>
      <c r="B89" s="79">
        <f t="shared" si="3"/>
        <v>0</v>
      </c>
      <c r="C89" s="67"/>
      <c r="D89" s="56"/>
      <c r="E89" s="56"/>
      <c r="F89" s="56"/>
      <c r="G89" s="80"/>
      <c r="H89" s="56"/>
      <c r="I89" s="56"/>
      <c r="J89" s="81"/>
      <c r="K89" s="62">
        <f t="shared" si="1"/>
        <v>0</v>
      </c>
      <c r="L89" s="68"/>
      <c r="M89" s="69"/>
      <c r="N89" s="70"/>
    </row>
    <row r="90" spans="1:12" ht="15.75" hidden="1">
      <c r="A90" s="82"/>
      <c r="B90" s="83"/>
      <c r="C90" s="82"/>
      <c r="L90" s="84"/>
    </row>
    <row r="91" spans="1:12" ht="15.75">
      <c r="A91" s="85"/>
      <c r="B91" s="86"/>
      <c r="C91" s="85"/>
      <c r="L91" s="86"/>
    </row>
    <row r="92" spans="1:9" ht="15.75">
      <c r="A92" s="85"/>
      <c r="B92" s="86"/>
      <c r="C92" s="85"/>
      <c r="F92" s="87" t="s">
        <v>146</v>
      </c>
      <c r="I92" s="87" t="s">
        <v>153</v>
      </c>
    </row>
    <row r="93" spans="4:12" ht="15.75">
      <c r="D93" s="88" t="s">
        <v>147</v>
      </c>
      <c r="E93" s="88" t="s">
        <v>156</v>
      </c>
      <c r="F93" s="89">
        <f>D22</f>
        <v>0</v>
      </c>
      <c r="G93" s="89"/>
      <c r="H93" s="90" t="s">
        <v>157</v>
      </c>
      <c r="I93" s="91">
        <f>D23</f>
        <v>0</v>
      </c>
      <c r="J93" s="91"/>
      <c r="K93" s="88" t="s">
        <v>158</v>
      </c>
      <c r="L93" s="92" t="s">
        <v>159</v>
      </c>
    </row>
    <row r="94" spans="5:12" ht="15.75">
      <c r="E94" s="11"/>
      <c r="F94" s="86"/>
      <c r="G94" s="86"/>
      <c r="H94" s="93" t="s">
        <v>160</v>
      </c>
      <c r="I94" s="94"/>
      <c r="J94" s="94"/>
      <c r="K94" s="11"/>
      <c r="L94" s="92"/>
    </row>
    <row r="95" spans="4:12" ht="15.75">
      <c r="D95" s="10"/>
      <c r="E95" s="11"/>
      <c r="F95" s="87" t="s">
        <v>142</v>
      </c>
      <c r="I95" s="87" t="s">
        <v>135</v>
      </c>
      <c r="J95" s="12"/>
      <c r="L95" s="10"/>
    </row>
    <row r="96" spans="4:12" ht="15.75">
      <c r="D96" s="10"/>
      <c r="E96" s="88" t="s">
        <v>161</v>
      </c>
      <c r="F96" s="89">
        <f>D21</f>
        <v>0</v>
      </c>
      <c r="G96" s="89"/>
      <c r="H96" s="90" t="s">
        <v>157</v>
      </c>
      <c r="I96" s="91">
        <f>D20</f>
        <v>0</v>
      </c>
      <c r="J96" s="91"/>
      <c r="K96" s="88" t="s">
        <v>158</v>
      </c>
      <c r="L96" s="92" t="s">
        <v>162</v>
      </c>
    </row>
    <row r="97" ht="15.75">
      <c r="H97" s="90" t="s">
        <v>163</v>
      </c>
    </row>
  </sheetData>
  <sheetProtection selectLockedCells="1" selectUnlockedCells="1"/>
  <autoFilter ref="D5:K89"/>
  <mergeCells count="4">
    <mergeCell ref="F93:G93"/>
    <mergeCell ref="I93:J93"/>
    <mergeCell ref="F96:G96"/>
    <mergeCell ref="I96:J96"/>
  </mergeCells>
  <printOptions horizontalCentered="1"/>
  <pageMargins left="0.25" right="0.25" top="0.75" bottom="0.75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53"/>
  <sheetViews>
    <sheetView zoomScale="90" zoomScaleNormal="90" workbookViewId="0" topLeftCell="A20">
      <selection activeCell="G32" sqref="G32"/>
    </sheetView>
  </sheetViews>
  <sheetFormatPr defaultColWidth="9.00390625" defaultRowHeight="16.5"/>
  <cols>
    <col min="1" max="1" width="6.875" style="95" customWidth="1"/>
    <col min="2" max="4" width="12.625" style="95" customWidth="1"/>
    <col min="5" max="5" width="12.625" style="96" customWidth="1"/>
    <col min="6" max="7" width="12.625" style="95" customWidth="1"/>
    <col min="8" max="8" width="14.625" style="95" customWidth="1"/>
    <col min="9" max="9" width="12.625" style="95" customWidth="1"/>
    <col min="10" max="10" width="14.625" style="95" customWidth="1"/>
    <col min="11" max="11" width="13.00390625" style="95" customWidth="1"/>
    <col min="12" max="12" width="4.875" style="95" customWidth="1"/>
    <col min="13" max="13" width="16.875" style="95" customWidth="1"/>
    <col min="14" max="17" width="9.00390625" style="95" customWidth="1"/>
    <col min="18" max="18" width="18.125" style="95" customWidth="1"/>
    <col min="19" max="16384" width="9.00390625" style="95" customWidth="1"/>
  </cols>
  <sheetData>
    <row r="1" spans="2:4" s="95" customFormat="1" ht="16.5">
      <c r="B1" s="97"/>
      <c r="C1" s="98"/>
      <c r="D1" s="96"/>
    </row>
    <row r="2" spans="2:4" s="95" customFormat="1" ht="16.5">
      <c r="B2" s="97"/>
      <c r="C2" s="98"/>
      <c r="D2" s="96"/>
    </row>
    <row r="3" spans="2:4" s="95" customFormat="1" ht="16.5">
      <c r="B3" s="97" t="s">
        <v>164</v>
      </c>
      <c r="C3" s="98"/>
      <c r="D3" s="96"/>
    </row>
    <row r="4" spans="2:4" s="95" customFormat="1" ht="16.5">
      <c r="B4" s="97" t="s">
        <v>165</v>
      </c>
      <c r="C4" s="99"/>
      <c r="D4" s="96"/>
    </row>
    <row r="5" spans="2:10" ht="16.5">
      <c r="B5" s="100" t="s">
        <v>166</v>
      </c>
      <c r="C5" s="101"/>
      <c r="D5" s="102"/>
      <c r="E5" s="103"/>
      <c r="F5" s="103"/>
      <c r="G5" s="103"/>
      <c r="H5" s="103"/>
      <c r="I5" s="103"/>
      <c r="J5" s="103"/>
    </row>
    <row r="6" spans="2:10" ht="16.5">
      <c r="B6" s="100"/>
      <c r="C6" s="104"/>
      <c r="D6" s="102"/>
      <c r="E6" s="103"/>
      <c r="F6" s="103"/>
      <c r="G6" s="105"/>
      <c r="H6" s="105"/>
      <c r="I6" s="105"/>
      <c r="J6" s="103"/>
    </row>
    <row r="7" spans="2:10" ht="16.5">
      <c r="B7" s="106" t="s">
        <v>167</v>
      </c>
      <c r="C7" s="106" t="s">
        <v>168</v>
      </c>
      <c r="D7" s="106" t="s">
        <v>169</v>
      </c>
      <c r="E7" s="106" t="s">
        <v>170</v>
      </c>
      <c r="F7" s="107"/>
      <c r="G7" s="107"/>
      <c r="H7" s="107"/>
      <c r="I7" s="107"/>
      <c r="J7" s="107"/>
    </row>
    <row r="8" spans="2:10" ht="16.5">
      <c r="B8" s="108" t="s">
        <v>171</v>
      </c>
      <c r="C8" s="108" t="s">
        <v>172</v>
      </c>
      <c r="D8" s="108" t="s">
        <v>173</v>
      </c>
      <c r="E8" s="108" t="s">
        <v>174</v>
      </c>
      <c r="F8" s="107"/>
      <c r="G8" s="107"/>
      <c r="H8" s="107"/>
      <c r="I8" s="107"/>
      <c r="J8" s="109"/>
    </row>
    <row r="9" spans="2:10" ht="16.5">
      <c r="B9" s="108" t="s">
        <v>175</v>
      </c>
      <c r="C9" s="108" t="s">
        <v>176</v>
      </c>
      <c r="D9" s="108" t="s">
        <v>177</v>
      </c>
      <c r="E9" s="108" t="s">
        <v>178</v>
      </c>
      <c r="F9" s="107"/>
      <c r="G9" s="107"/>
      <c r="H9" s="107"/>
      <c r="I9" s="107"/>
      <c r="J9" s="109"/>
    </row>
    <row r="10" spans="2:10" ht="16.5">
      <c r="B10" s="108" t="s">
        <v>179</v>
      </c>
      <c r="C10" s="108" t="s">
        <v>180</v>
      </c>
      <c r="D10" s="108" t="s">
        <v>181</v>
      </c>
      <c r="E10" s="108" t="s">
        <v>182</v>
      </c>
      <c r="F10" s="107"/>
      <c r="G10" s="107"/>
      <c r="H10" s="107"/>
      <c r="I10" s="107"/>
      <c r="J10" s="109"/>
    </row>
    <row r="11" spans="2:10" ht="16.5">
      <c r="B11" s="108" t="s">
        <v>146</v>
      </c>
      <c r="C11" s="108" t="s">
        <v>142</v>
      </c>
      <c r="D11" s="108" t="s">
        <v>183</v>
      </c>
      <c r="E11" s="108" t="s">
        <v>184</v>
      </c>
      <c r="F11" s="107"/>
      <c r="G11" s="107"/>
      <c r="H11" s="107"/>
      <c r="I11" s="107"/>
      <c r="J11" s="109"/>
    </row>
    <row r="12" spans="2:10" ht="16.5">
      <c r="B12" s="108" t="s">
        <v>153</v>
      </c>
      <c r="C12" s="108" t="s">
        <v>135</v>
      </c>
      <c r="D12" s="109"/>
      <c r="E12" s="109"/>
      <c r="F12" s="109"/>
      <c r="G12" s="109"/>
      <c r="I12" s="109"/>
      <c r="J12" s="109"/>
    </row>
    <row r="13" spans="2:10" ht="16.5">
      <c r="B13" s="97"/>
      <c r="C13" s="109"/>
      <c r="D13" s="109"/>
      <c r="E13" s="109"/>
      <c r="F13" s="109"/>
      <c r="G13" s="109"/>
      <c r="I13" s="109"/>
      <c r="J13" s="109"/>
    </row>
    <row r="14" spans="2:7" s="95" customFormat="1" ht="16.5">
      <c r="B14" s="100"/>
      <c r="G14" s="103"/>
    </row>
    <row r="15" spans="2:7" ht="16.5">
      <c r="B15" s="100" t="s">
        <v>185</v>
      </c>
      <c r="C15" s="101"/>
      <c r="D15" s="102"/>
      <c r="E15" s="103"/>
      <c r="F15" s="103"/>
      <c r="G15" s="103"/>
    </row>
    <row r="16" spans="2:7" ht="16.5">
      <c r="B16" s="100" t="s">
        <v>186</v>
      </c>
      <c r="C16" s="101"/>
      <c r="D16" s="102"/>
      <c r="E16" s="103"/>
      <c r="F16" s="103"/>
      <c r="G16" s="103"/>
    </row>
    <row r="17" spans="3:7" ht="16.5">
      <c r="C17" s="103"/>
      <c r="D17" s="102"/>
      <c r="E17" s="103"/>
      <c r="F17" s="103"/>
      <c r="G17" s="103"/>
    </row>
    <row r="18" spans="2:4" s="95" customFormat="1" ht="16.5">
      <c r="B18" s="97" t="s">
        <v>187</v>
      </c>
      <c r="D18" s="96"/>
    </row>
    <row r="19" spans="3:6" ht="16.5">
      <c r="C19" s="99"/>
      <c r="D19" s="99"/>
      <c r="F19" s="99"/>
    </row>
    <row r="20" spans="3:19" ht="16.5">
      <c r="C20" s="97"/>
      <c r="D20" s="97"/>
      <c r="E20" s="99"/>
      <c r="G20" s="110"/>
      <c r="R20" s="111"/>
      <c r="S20" s="111"/>
    </row>
    <row r="21" spans="2:18" ht="16.5">
      <c r="B21" s="112" t="s">
        <v>89</v>
      </c>
      <c r="C21" s="113" t="s">
        <v>44</v>
      </c>
      <c r="D21" s="114"/>
      <c r="E21" s="115"/>
      <c r="L21" s="115"/>
      <c r="M21" s="116"/>
      <c r="N21" s="96"/>
      <c r="O21" s="96"/>
      <c r="P21" s="96"/>
      <c r="Q21" s="96"/>
      <c r="R21" s="115"/>
    </row>
    <row r="22" spans="4:18" ht="16.5">
      <c r="D22" s="117" t="s">
        <v>188</v>
      </c>
      <c r="E22" s="118"/>
      <c r="L22" s="115"/>
      <c r="M22" s="116"/>
      <c r="N22" s="96"/>
      <c r="O22" s="96"/>
      <c r="P22" s="96"/>
      <c r="Q22" s="96"/>
      <c r="R22" s="115"/>
    </row>
    <row r="23" spans="4:18" ht="16.5">
      <c r="D23" s="119" t="s">
        <v>189</v>
      </c>
      <c r="E23" s="120">
        <f>B21</f>
        <v>0</v>
      </c>
      <c r="F23" s="121"/>
      <c r="G23" s="122"/>
      <c r="H23" s="122"/>
      <c r="I23" s="122"/>
      <c r="L23" s="115"/>
      <c r="M23" s="116"/>
      <c r="N23" s="123"/>
      <c r="O23" s="96"/>
      <c r="P23" s="96"/>
      <c r="Q23" s="96"/>
      <c r="R23" s="115"/>
    </row>
    <row r="24" spans="2:18" ht="16.5">
      <c r="B24" s="120" t="s">
        <v>55</v>
      </c>
      <c r="C24" s="124"/>
      <c r="D24" s="125"/>
      <c r="E24" s="126"/>
      <c r="F24" s="127"/>
      <c r="G24" s="128"/>
      <c r="H24" s="122"/>
      <c r="I24" s="122"/>
      <c r="L24" s="115"/>
      <c r="M24" s="116"/>
      <c r="N24" s="123"/>
      <c r="O24" s="96"/>
      <c r="P24" s="96"/>
      <c r="Q24" s="96"/>
      <c r="R24" s="115"/>
    </row>
    <row r="25" spans="3:18" ht="16.5">
      <c r="C25" s="129"/>
      <c r="E25" s="117" t="s">
        <v>190</v>
      </c>
      <c r="F25" s="130"/>
      <c r="G25" s="120" t="str">
        <f>E28</f>
        <v>芷雙戰機</v>
      </c>
      <c r="H25" s="122"/>
      <c r="I25" s="122"/>
      <c r="L25" s="115"/>
      <c r="M25" s="116"/>
      <c r="N25" s="123"/>
      <c r="O25" s="96"/>
      <c r="P25" s="96"/>
      <c r="Q25" s="96"/>
      <c r="R25" s="115"/>
    </row>
    <row r="26" spans="2:18" ht="16.5">
      <c r="B26" s="120" t="s">
        <v>83</v>
      </c>
      <c r="C26" s="131"/>
      <c r="D26" s="114"/>
      <c r="E26" s="119" t="s">
        <v>191</v>
      </c>
      <c r="F26" s="132"/>
      <c r="G26" s="133"/>
      <c r="H26" s="134"/>
      <c r="I26" s="122"/>
      <c r="L26" s="115"/>
      <c r="M26" s="116"/>
      <c r="N26" s="123"/>
      <c r="O26" s="96"/>
      <c r="P26" s="96"/>
      <c r="Q26" s="96"/>
      <c r="R26" s="115"/>
    </row>
    <row r="27" spans="2:18" ht="16.5">
      <c r="B27" s="131"/>
      <c r="C27" s="131"/>
      <c r="D27" s="114"/>
      <c r="E27" s="135"/>
      <c r="F27" s="132"/>
      <c r="G27" s="133"/>
      <c r="H27" s="134"/>
      <c r="I27" s="122"/>
      <c r="L27" s="115"/>
      <c r="M27" s="116"/>
      <c r="N27" s="123"/>
      <c r="O27" s="96"/>
      <c r="P27" s="96"/>
      <c r="Q27" s="96"/>
      <c r="R27" s="115"/>
    </row>
    <row r="28" spans="4:18" ht="16.5">
      <c r="D28" s="117" t="s">
        <v>192</v>
      </c>
      <c r="E28" s="120">
        <f>B30</f>
        <v>0</v>
      </c>
      <c r="F28" s="130"/>
      <c r="G28" s="133"/>
      <c r="H28" s="134"/>
      <c r="I28" s="122"/>
      <c r="L28" s="115"/>
      <c r="M28" s="116"/>
      <c r="N28" s="123"/>
      <c r="O28" s="96"/>
      <c r="P28" s="96"/>
      <c r="Q28" s="96"/>
      <c r="R28" s="115"/>
    </row>
    <row r="29" spans="4:18" ht="16.5">
      <c r="D29" s="119" t="s">
        <v>193</v>
      </c>
      <c r="E29" s="121"/>
      <c r="F29" s="130"/>
      <c r="G29" s="133"/>
      <c r="H29" s="134"/>
      <c r="I29" s="122"/>
      <c r="L29" s="115"/>
      <c r="M29" s="116"/>
      <c r="N29" s="123"/>
      <c r="O29" s="96"/>
      <c r="P29" s="96"/>
      <c r="Q29" s="96"/>
      <c r="R29" s="115"/>
    </row>
    <row r="30" spans="2:14" ht="16.5">
      <c r="B30" s="120" t="s">
        <v>111</v>
      </c>
      <c r="C30" s="136" t="s">
        <v>67</v>
      </c>
      <c r="D30" s="125"/>
      <c r="E30" s="121"/>
      <c r="F30" s="137"/>
      <c r="G30" s="117" t="s">
        <v>194</v>
      </c>
      <c r="H30" s="138"/>
      <c r="I30" s="120" t="str">
        <f>G35</f>
        <v>哈颬鉿岈煆</v>
      </c>
      <c r="L30" s="139"/>
      <c r="N30" s="139"/>
    </row>
    <row r="31" spans="3:14" ht="16.5">
      <c r="C31" s="129"/>
      <c r="D31" s="140"/>
      <c r="E31" s="141"/>
      <c r="F31" s="141"/>
      <c r="G31" s="141" t="s">
        <v>195</v>
      </c>
      <c r="H31" s="132" t="s">
        <v>196</v>
      </c>
      <c r="I31" s="142"/>
      <c r="L31" s="139"/>
      <c r="N31" s="139"/>
    </row>
    <row r="32" spans="2:14" ht="16.5">
      <c r="B32" s="120" t="s">
        <v>78</v>
      </c>
      <c r="C32" s="136" t="s">
        <v>59</v>
      </c>
      <c r="D32" s="114"/>
      <c r="E32" s="141"/>
      <c r="F32" s="143"/>
      <c r="G32" s="133"/>
      <c r="H32" s="144"/>
      <c r="I32" s="115"/>
      <c r="L32" s="139"/>
      <c r="N32" s="139"/>
    </row>
    <row r="33" spans="4:14" ht="16.5">
      <c r="D33" s="117" t="s">
        <v>197</v>
      </c>
      <c r="E33" s="120">
        <f>B32</f>
        <v>0</v>
      </c>
      <c r="F33" s="115"/>
      <c r="G33" s="133"/>
      <c r="I33" s="145"/>
      <c r="L33" s="139"/>
      <c r="N33" s="139"/>
    </row>
    <row r="34" spans="4:14" ht="16.5">
      <c r="D34" s="119" t="s">
        <v>198</v>
      </c>
      <c r="E34" s="126"/>
      <c r="F34" s="130"/>
      <c r="G34" s="133"/>
      <c r="H34" s="146"/>
      <c r="I34" s="130"/>
      <c r="L34" s="139"/>
      <c r="N34" s="139"/>
    </row>
    <row r="35" spans="2:14" ht="16.5">
      <c r="B35" s="120" t="s">
        <v>62</v>
      </c>
      <c r="C35" s="124"/>
      <c r="D35" s="125"/>
      <c r="E35" s="117" t="s">
        <v>199</v>
      </c>
      <c r="F35" s="147"/>
      <c r="G35" s="120" t="str">
        <f>E38</f>
        <v>哈颬鉿岈煆</v>
      </c>
      <c r="H35" s="130"/>
      <c r="I35" s="130"/>
      <c r="L35" s="139"/>
      <c r="N35" s="139"/>
    </row>
    <row r="36" spans="3:14" ht="16.5">
      <c r="C36" s="129"/>
      <c r="E36" s="119" t="s">
        <v>200</v>
      </c>
      <c r="F36" s="141"/>
      <c r="G36" s="122"/>
      <c r="H36" s="130"/>
      <c r="I36" s="130"/>
      <c r="J36" s="148"/>
      <c r="L36" s="139"/>
      <c r="N36" s="139"/>
    </row>
    <row r="37" spans="2:14" ht="16.5">
      <c r="B37" s="120" t="s">
        <v>39</v>
      </c>
      <c r="C37" s="131"/>
      <c r="D37" s="114"/>
      <c r="E37" s="117"/>
      <c r="F37" s="141"/>
      <c r="G37" s="122"/>
      <c r="H37" s="130"/>
      <c r="I37" s="130"/>
      <c r="J37" s="148"/>
      <c r="L37" s="139"/>
      <c r="N37" s="149"/>
    </row>
    <row r="38" spans="4:14" ht="16.5">
      <c r="D38" s="117" t="s">
        <v>201</v>
      </c>
      <c r="E38" s="120">
        <f>B40</f>
        <v>0</v>
      </c>
      <c r="F38" s="141"/>
      <c r="G38" s="105"/>
      <c r="H38" s="105"/>
      <c r="I38" s="130"/>
      <c r="J38" s="148"/>
      <c r="L38" s="139"/>
      <c r="N38" s="139"/>
    </row>
    <row r="39" spans="4:14" ht="16.5">
      <c r="D39" s="119" t="s">
        <v>202</v>
      </c>
      <c r="E39" s="141"/>
      <c r="F39" s="121"/>
      <c r="G39" s="105"/>
      <c r="H39" s="105"/>
      <c r="I39" s="130"/>
      <c r="J39" s="148"/>
      <c r="L39" s="139"/>
      <c r="N39" s="139"/>
    </row>
    <row r="40" spans="2:14" ht="16.5">
      <c r="B40" s="120" t="s">
        <v>47</v>
      </c>
      <c r="C40" s="150" t="s">
        <v>52</v>
      </c>
      <c r="D40" s="125"/>
      <c r="E40" s="137"/>
      <c r="F40" s="130"/>
      <c r="G40" s="105"/>
      <c r="H40" s="105"/>
      <c r="I40" s="130"/>
      <c r="J40" s="148"/>
      <c r="L40" s="139"/>
      <c r="N40" s="139"/>
    </row>
    <row r="41" spans="2:14" ht="16.5">
      <c r="B41" s="96"/>
      <c r="C41" s="136"/>
      <c r="D41" s="115"/>
      <c r="E41" s="137"/>
      <c r="F41" s="130"/>
      <c r="G41" s="105"/>
      <c r="H41" s="105"/>
      <c r="I41" s="130"/>
      <c r="J41" s="148"/>
      <c r="L41" s="139"/>
      <c r="N41" s="139"/>
    </row>
    <row r="42" spans="4:14" ht="16.5">
      <c r="D42" s="115"/>
      <c r="E42" s="141"/>
      <c r="H42" s="105"/>
      <c r="I42" s="141"/>
      <c r="J42" s="148"/>
      <c r="L42" s="139"/>
      <c r="N42" s="139"/>
    </row>
    <row r="43" spans="3:14" ht="16.5" customHeight="1">
      <c r="C43" s="96"/>
      <c r="D43" s="115"/>
      <c r="E43" s="120" t="str">
        <f>E23</f>
        <v>小凱狗小穎喵</v>
      </c>
      <c r="F43" s="114"/>
      <c r="I43" s="130"/>
      <c r="J43" s="148"/>
      <c r="L43" s="139"/>
      <c r="N43" s="139"/>
    </row>
    <row r="44" spans="3:14" ht="16.5" customHeight="1">
      <c r="C44" s="96"/>
      <c r="D44" s="115"/>
      <c r="E44" s="141"/>
      <c r="F44" s="151"/>
      <c r="H44" s="152"/>
      <c r="I44" s="141"/>
      <c r="L44" s="139"/>
      <c r="N44" s="139"/>
    </row>
    <row r="45" spans="2:14" ht="16.5">
      <c r="B45" s="153" t="s">
        <v>92</v>
      </c>
      <c r="C45" s="112" t="s">
        <v>39</v>
      </c>
      <c r="D45" s="115"/>
      <c r="F45" s="117" t="s">
        <v>203</v>
      </c>
      <c r="G45" s="147"/>
      <c r="H45" s="120" t="str">
        <f>E48</f>
        <v>奇異的奇異果</v>
      </c>
      <c r="I45" s="130"/>
      <c r="L45" s="139"/>
      <c r="N45" s="139"/>
    </row>
    <row r="46" spans="2:14" ht="16.5">
      <c r="B46" s="120" t="s">
        <v>88</v>
      </c>
      <c r="C46" s="120" t="s">
        <v>83</v>
      </c>
      <c r="D46" s="137"/>
      <c r="F46" s="126" t="s">
        <v>204</v>
      </c>
      <c r="G46" s="121" t="s">
        <v>205</v>
      </c>
      <c r="H46" s="152"/>
      <c r="I46" s="130"/>
      <c r="L46" s="139"/>
      <c r="N46" s="139"/>
    </row>
    <row r="47" spans="2:14" ht="16.5">
      <c r="B47" s="120" t="s">
        <v>82</v>
      </c>
      <c r="C47" s="120" t="s">
        <v>55</v>
      </c>
      <c r="D47" s="115"/>
      <c r="E47" s="141"/>
      <c r="F47" s="117"/>
      <c r="G47" s="121"/>
      <c r="H47" s="152"/>
      <c r="I47" s="154" t="s">
        <v>45</v>
      </c>
      <c r="J47" s="152" t="s">
        <v>46</v>
      </c>
      <c r="L47" s="139"/>
      <c r="N47" s="139"/>
    </row>
    <row r="48" spans="2:14" ht="16.5">
      <c r="B48" s="120" t="s">
        <v>75</v>
      </c>
      <c r="C48" s="120" t="s">
        <v>62</v>
      </c>
      <c r="D48" s="115"/>
      <c r="E48" s="120" t="str">
        <f>E33</f>
        <v>奇異的奇異果</v>
      </c>
      <c r="F48" s="155"/>
      <c r="G48" s="121"/>
      <c r="H48" s="152"/>
      <c r="I48" s="154" t="s">
        <v>53</v>
      </c>
      <c r="J48" s="152" t="s">
        <v>54</v>
      </c>
      <c r="L48" s="139"/>
      <c r="N48" s="139"/>
    </row>
    <row r="49" spans="3:14" ht="16.5">
      <c r="C49" s="96"/>
      <c r="D49" s="115"/>
      <c r="E49" s="137"/>
      <c r="F49" s="130"/>
      <c r="G49" s="154"/>
      <c r="H49" s="152"/>
      <c r="I49" s="154" t="s">
        <v>60</v>
      </c>
      <c r="J49" s="152" t="s">
        <v>61</v>
      </c>
      <c r="L49" s="139"/>
      <c r="N49" s="139"/>
    </row>
    <row r="50" spans="3:14" ht="16.5">
      <c r="C50" s="96"/>
      <c r="D50" s="115"/>
      <c r="F50" s="141"/>
      <c r="G50" s="146"/>
      <c r="H50" s="130"/>
      <c r="I50" s="154" t="s">
        <v>68</v>
      </c>
      <c r="J50" s="152" t="s">
        <v>69</v>
      </c>
      <c r="L50" s="139"/>
      <c r="N50" s="139"/>
    </row>
    <row r="51" spans="3:14" ht="16.5">
      <c r="C51" s="156"/>
      <c r="D51" s="137"/>
      <c r="E51" s="156"/>
      <c r="F51" s="157"/>
      <c r="G51" s="146"/>
      <c r="H51" s="141"/>
      <c r="I51" s="154" t="s">
        <v>76</v>
      </c>
      <c r="J51" s="152" t="s">
        <v>77</v>
      </c>
      <c r="L51" s="139"/>
      <c r="N51" s="139"/>
    </row>
    <row r="52" spans="3:14" ht="16.5">
      <c r="C52" s="156"/>
      <c r="D52" s="115"/>
      <c r="E52" s="141"/>
      <c r="F52" s="141"/>
      <c r="G52" s="146"/>
      <c r="H52" s="115"/>
      <c r="I52" s="154" t="s">
        <v>98</v>
      </c>
      <c r="J52" s="152" t="s">
        <v>99</v>
      </c>
      <c r="L52" s="139"/>
      <c r="N52" s="139"/>
    </row>
    <row r="53" spans="9:10" ht="16.5">
      <c r="I53" s="158" t="s">
        <v>124</v>
      </c>
      <c r="J53" s="95" t="s">
        <v>125</v>
      </c>
    </row>
  </sheetData>
  <sheetProtection selectLockedCells="1" selectUnlockedCells="1"/>
  <printOptions/>
  <pageMargins left="0.3541666666666667" right="0.3541666666666667" top="0.7875" bottom="0.7875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V65"/>
  <sheetViews>
    <sheetView zoomScale="85" zoomScaleNormal="85" workbookViewId="0" topLeftCell="A1">
      <selection activeCell="E63" sqref="E63"/>
    </sheetView>
  </sheetViews>
  <sheetFormatPr defaultColWidth="9.00390625" defaultRowHeight="16.5"/>
  <cols>
    <col min="1" max="1" width="5.625" style="159" customWidth="1"/>
    <col min="2" max="2" width="10.375" style="159" customWidth="1"/>
    <col min="3" max="3" width="7.875" style="159" customWidth="1"/>
    <col min="4" max="4" width="10.125" style="159" customWidth="1"/>
    <col min="5" max="5" width="15.625" style="159" customWidth="1"/>
    <col min="6" max="6" width="5.125" style="159" customWidth="1"/>
    <col min="7" max="7" width="15.875" style="159" customWidth="1"/>
    <col min="8" max="8" width="20.00390625" style="159" customWidth="1"/>
    <col min="9" max="9" width="3.125" style="159" customWidth="1"/>
    <col min="10" max="10" width="21.375" style="159" customWidth="1"/>
    <col min="11" max="14" width="9.00390625" style="160" customWidth="1"/>
    <col min="15" max="15" width="24.625" style="161" customWidth="1"/>
    <col min="16" max="16" width="8.625" style="161" customWidth="1"/>
    <col min="17" max="17" width="5.625" style="161" customWidth="1"/>
    <col min="18" max="18" width="9.00390625" style="159" customWidth="1"/>
    <col min="19" max="19" width="15.125" style="159" customWidth="1"/>
    <col min="20" max="22" width="8.625" style="159" customWidth="1"/>
    <col min="23" max="23" width="5.625" style="159" customWidth="1"/>
    <col min="24" max="24" width="9.00390625" style="159" customWidth="1"/>
    <col min="25" max="25" width="15.375" style="159" customWidth="1"/>
    <col min="26" max="28" width="8.625" style="159" customWidth="1"/>
    <col min="29" max="16384" width="9.00390625" style="159" customWidth="1"/>
  </cols>
  <sheetData>
    <row r="1" spans="2:8" ht="15.75">
      <c r="B1" s="162" t="s">
        <v>206</v>
      </c>
      <c r="C1" s="163"/>
      <c r="D1" s="163"/>
      <c r="E1" s="161"/>
      <c r="G1" s="160"/>
      <c r="H1" s="162"/>
    </row>
    <row r="2" spans="2:8" ht="15.75">
      <c r="B2" s="164" t="s">
        <v>207</v>
      </c>
      <c r="C2" s="163"/>
      <c r="D2" s="163"/>
      <c r="E2" s="161"/>
      <c r="G2" s="160"/>
      <c r="H2" s="164"/>
    </row>
    <row r="3" spans="2:14" ht="15.75">
      <c r="B3" s="165"/>
      <c r="D3" s="165"/>
      <c r="E3" s="166"/>
      <c r="F3" s="166"/>
      <c r="G3" s="167"/>
      <c r="H3" s="168" t="s">
        <v>208</v>
      </c>
      <c r="I3" s="168"/>
      <c r="J3" s="168"/>
      <c r="K3" s="169" t="s">
        <v>209</v>
      </c>
      <c r="L3" s="160" t="s">
        <v>210</v>
      </c>
      <c r="M3" s="160" t="s">
        <v>210</v>
      </c>
      <c r="N3" s="160" t="s">
        <v>209</v>
      </c>
    </row>
    <row r="4" spans="2:28" ht="15.75">
      <c r="B4" s="170" t="s">
        <v>211</v>
      </c>
      <c r="C4" s="170" t="s">
        <v>212</v>
      </c>
      <c r="D4" s="171" t="s">
        <v>213</v>
      </c>
      <c r="E4" s="170"/>
      <c r="F4" s="170" t="s">
        <v>214</v>
      </c>
      <c r="G4" s="170"/>
      <c r="H4" s="172" t="s">
        <v>215</v>
      </c>
      <c r="I4" s="173"/>
      <c r="J4" s="172" t="s">
        <v>216</v>
      </c>
      <c r="K4" s="170"/>
      <c r="L4" s="170"/>
      <c r="M4" s="170"/>
      <c r="N4" s="170"/>
      <c r="O4" s="174"/>
      <c r="P4" s="174"/>
      <c r="Q4" s="175" t="s">
        <v>167</v>
      </c>
      <c r="R4" s="176" t="s">
        <v>217</v>
      </c>
      <c r="S4" s="177" t="s">
        <v>23</v>
      </c>
      <c r="T4" s="177" t="s">
        <v>218</v>
      </c>
      <c r="U4" s="177" t="s">
        <v>219</v>
      </c>
      <c r="V4" s="177" t="s">
        <v>34</v>
      </c>
      <c r="W4" s="178" t="s">
        <v>168</v>
      </c>
      <c r="X4" s="176" t="s">
        <v>217</v>
      </c>
      <c r="Y4" s="177" t="s">
        <v>23</v>
      </c>
      <c r="Z4" s="177" t="s">
        <v>218</v>
      </c>
      <c r="AA4" s="177" t="s">
        <v>219</v>
      </c>
      <c r="AB4" s="177" t="s">
        <v>34</v>
      </c>
    </row>
    <row r="5" spans="2:28" ht="16.5" customHeight="1">
      <c r="B5" s="179" t="s">
        <v>220</v>
      </c>
      <c r="C5" s="180" t="s">
        <v>221</v>
      </c>
      <c r="D5" s="181" t="s">
        <v>211</v>
      </c>
      <c r="E5" s="182"/>
      <c r="F5" s="180" t="s">
        <v>208</v>
      </c>
      <c r="G5" s="180"/>
      <c r="H5" s="183" t="s">
        <v>24</v>
      </c>
      <c r="I5" s="184"/>
      <c r="J5" s="183" t="s">
        <v>24</v>
      </c>
      <c r="K5" s="179"/>
      <c r="L5" s="179"/>
      <c r="M5" s="179"/>
      <c r="N5" s="179"/>
      <c r="O5" s="174"/>
      <c r="P5" s="174"/>
      <c r="Q5" s="174"/>
      <c r="R5" s="173">
        <v>1</v>
      </c>
      <c r="S5" s="185" t="s">
        <v>89</v>
      </c>
      <c r="T5" s="185">
        <v>3</v>
      </c>
      <c r="U5" s="185">
        <v>0</v>
      </c>
      <c r="V5" s="185">
        <f aca="true" t="shared" si="0" ref="V5:V8">T5*3+U5*0</f>
        <v>9</v>
      </c>
      <c r="X5" s="173">
        <v>1</v>
      </c>
      <c r="Y5" s="185" t="s">
        <v>47</v>
      </c>
      <c r="Z5" s="185">
        <v>3</v>
      </c>
      <c r="AA5" s="185">
        <v>0</v>
      </c>
      <c r="AB5" s="185">
        <f aca="true" t="shared" si="1" ref="AB5:AB8">Z5*3+AA5*0</f>
        <v>9</v>
      </c>
    </row>
    <row r="6" spans="2:28" ht="15.75">
      <c r="B6" s="186">
        <v>1</v>
      </c>
      <c r="C6" s="187" t="s">
        <v>167</v>
      </c>
      <c r="D6" s="181">
        <v>1</v>
      </c>
      <c r="E6" s="188" t="s">
        <v>44</v>
      </c>
      <c r="F6" s="188" t="s">
        <v>222</v>
      </c>
      <c r="G6" s="188" t="s">
        <v>223</v>
      </c>
      <c r="H6" s="189">
        <f>VLOOKUP(E6,'WD(U21)'!$B$6:$J$85,3,FALSE)</f>
        <v>0</v>
      </c>
      <c r="I6" s="189" t="s">
        <v>222</v>
      </c>
      <c r="J6" s="190" t="s">
        <v>126</v>
      </c>
      <c r="K6" s="191">
        <v>2</v>
      </c>
      <c r="L6" s="191">
        <f>15+12+15</f>
        <v>42</v>
      </c>
      <c r="M6" s="191">
        <f>10+15+9</f>
        <v>34</v>
      </c>
      <c r="N6" s="191">
        <v>1</v>
      </c>
      <c r="O6" s="175" t="s">
        <v>224</v>
      </c>
      <c r="P6" s="174"/>
      <c r="R6" s="173">
        <v>2</v>
      </c>
      <c r="S6" s="185" t="s">
        <v>39</v>
      </c>
      <c r="T6" s="185">
        <v>2</v>
      </c>
      <c r="U6" s="185">
        <v>1</v>
      </c>
      <c r="V6" s="185">
        <f t="shared" si="0"/>
        <v>6</v>
      </c>
      <c r="X6" s="173">
        <v>2</v>
      </c>
      <c r="Y6" s="192" t="s">
        <v>83</v>
      </c>
      <c r="Z6" s="185">
        <v>2</v>
      </c>
      <c r="AA6" s="185">
        <v>1</v>
      </c>
      <c r="AB6" s="185">
        <f t="shared" si="1"/>
        <v>6</v>
      </c>
    </row>
    <row r="7" spans="2:28" ht="15.75">
      <c r="B7" s="186">
        <v>2</v>
      </c>
      <c r="C7" s="187" t="s">
        <v>167</v>
      </c>
      <c r="D7" s="181">
        <v>2</v>
      </c>
      <c r="E7" s="193" t="s">
        <v>92</v>
      </c>
      <c r="F7" s="193" t="s">
        <v>222</v>
      </c>
      <c r="G7" s="193" t="s">
        <v>97</v>
      </c>
      <c r="H7" s="190">
        <f>VLOOKUP(E7,'WD(U21)'!$B$6:$J$85,3,FALSE)</f>
        <v>0</v>
      </c>
      <c r="I7" s="194" t="s">
        <v>222</v>
      </c>
      <c r="J7" s="190">
        <f>VLOOKUP(G7,'WD(U21)'!$B$6:$J$85,3,FALSE)</f>
        <v>0</v>
      </c>
      <c r="K7" s="190">
        <v>2</v>
      </c>
      <c r="L7" s="190">
        <f>12+15+15</f>
        <v>42</v>
      </c>
      <c r="M7" s="190">
        <f>15+12+11</f>
        <v>38</v>
      </c>
      <c r="N7" s="190">
        <v>1</v>
      </c>
      <c r="O7" s="175" t="s">
        <v>225</v>
      </c>
      <c r="P7" s="174"/>
      <c r="R7" s="195">
        <v>3</v>
      </c>
      <c r="S7" s="185" t="s">
        <v>93</v>
      </c>
      <c r="T7" s="196">
        <v>0</v>
      </c>
      <c r="U7" s="196">
        <v>2</v>
      </c>
      <c r="V7" s="185">
        <f t="shared" si="0"/>
        <v>0</v>
      </c>
      <c r="X7" s="173">
        <v>3</v>
      </c>
      <c r="Y7" s="185" t="s">
        <v>100</v>
      </c>
      <c r="Z7" s="185">
        <v>1</v>
      </c>
      <c r="AA7" s="185">
        <v>2</v>
      </c>
      <c r="AB7" s="185">
        <f t="shared" si="1"/>
        <v>3</v>
      </c>
    </row>
    <row r="8" spans="2:28" ht="15.75">
      <c r="B8" s="186">
        <v>3</v>
      </c>
      <c r="C8" s="187" t="s">
        <v>167</v>
      </c>
      <c r="D8" s="181">
        <v>3</v>
      </c>
      <c r="E8" s="193" t="s">
        <v>44</v>
      </c>
      <c r="F8" s="193" t="s">
        <v>222</v>
      </c>
      <c r="G8" s="193" t="s">
        <v>97</v>
      </c>
      <c r="H8" s="190">
        <f>VLOOKUP(E8,'WD(U21)'!$B$6:$J$85,3,FALSE)</f>
        <v>0</v>
      </c>
      <c r="I8" s="194" t="s">
        <v>222</v>
      </c>
      <c r="J8" s="190">
        <f>VLOOKUP(G8,'WD(U21)'!$B$6:$J$85,3,FALSE)</f>
        <v>0</v>
      </c>
      <c r="K8" s="190">
        <v>2</v>
      </c>
      <c r="L8" s="190">
        <f aca="true" t="shared" si="2" ref="L8:L9">15+15</f>
        <v>30</v>
      </c>
      <c r="M8" s="190">
        <f>8+12</f>
        <v>20</v>
      </c>
      <c r="N8" s="190">
        <v>0</v>
      </c>
      <c r="O8" s="175" t="s">
        <v>226</v>
      </c>
      <c r="P8" s="174"/>
      <c r="R8" s="173">
        <v>4</v>
      </c>
      <c r="S8" s="197" t="s">
        <v>227</v>
      </c>
      <c r="T8" s="197">
        <v>0</v>
      </c>
      <c r="U8" s="197">
        <v>2</v>
      </c>
      <c r="V8" s="185">
        <f t="shared" si="0"/>
        <v>0</v>
      </c>
      <c r="X8" s="195">
        <v>4</v>
      </c>
      <c r="Y8" s="197" t="s">
        <v>131</v>
      </c>
      <c r="Z8" s="197">
        <v>0</v>
      </c>
      <c r="AA8" s="197">
        <v>2</v>
      </c>
      <c r="AB8" s="185">
        <f t="shared" si="1"/>
        <v>0</v>
      </c>
    </row>
    <row r="9" spans="2:16" ht="15.75">
      <c r="B9" s="186">
        <v>4</v>
      </c>
      <c r="C9" s="187" t="s">
        <v>167</v>
      </c>
      <c r="D9" s="181">
        <v>4</v>
      </c>
      <c r="E9" s="193" t="s">
        <v>92</v>
      </c>
      <c r="F9" s="193" t="s">
        <v>222</v>
      </c>
      <c r="G9" s="193" t="s">
        <v>223</v>
      </c>
      <c r="H9" s="190">
        <f>VLOOKUP(E9,'WD(U21)'!$B$6:$J$85,3,FALSE)</f>
        <v>0</v>
      </c>
      <c r="I9" s="194" t="s">
        <v>222</v>
      </c>
      <c r="J9" s="190" t="s">
        <v>126</v>
      </c>
      <c r="K9" s="190">
        <v>2</v>
      </c>
      <c r="L9" s="190">
        <f t="shared" si="2"/>
        <v>30</v>
      </c>
      <c r="M9" s="190">
        <f>13+9</f>
        <v>22</v>
      </c>
      <c r="N9" s="190">
        <v>0</v>
      </c>
      <c r="O9" s="175" t="s">
        <v>228</v>
      </c>
      <c r="P9" s="174"/>
    </row>
    <row r="10" spans="2:16" ht="15.75">
      <c r="B10" s="186">
        <v>5</v>
      </c>
      <c r="C10" s="187" t="s">
        <v>167</v>
      </c>
      <c r="D10" s="181">
        <v>5</v>
      </c>
      <c r="E10" s="193" t="s">
        <v>97</v>
      </c>
      <c r="F10" s="193" t="s">
        <v>222</v>
      </c>
      <c r="G10" s="193" t="s">
        <v>223</v>
      </c>
      <c r="H10" s="190">
        <f>VLOOKUP(E10,'WD(U21)'!$B$6:$J$85,3,FALSE)</f>
        <v>0</v>
      </c>
      <c r="I10" s="194" t="s">
        <v>222</v>
      </c>
      <c r="J10" s="190" t="s">
        <v>126</v>
      </c>
      <c r="K10" s="194" t="s">
        <v>229</v>
      </c>
      <c r="L10" s="194" t="s">
        <v>229</v>
      </c>
      <c r="M10" s="194" t="s">
        <v>229</v>
      </c>
      <c r="N10" s="194" t="s">
        <v>229</v>
      </c>
      <c r="O10" s="175" t="s">
        <v>230</v>
      </c>
      <c r="P10" s="174"/>
    </row>
    <row r="11" spans="2:28" ht="15.75">
      <c r="B11" s="198">
        <v>6</v>
      </c>
      <c r="C11" s="199" t="s">
        <v>167</v>
      </c>
      <c r="D11" s="200">
        <v>6</v>
      </c>
      <c r="E11" s="198" t="s">
        <v>44</v>
      </c>
      <c r="F11" s="198" t="s">
        <v>222</v>
      </c>
      <c r="G11" s="198" t="s">
        <v>92</v>
      </c>
      <c r="H11" s="201">
        <f>VLOOKUP(E11,'WD(U21)'!$B$6:$J$85,3,FALSE)</f>
        <v>0</v>
      </c>
      <c r="I11" s="201" t="s">
        <v>222</v>
      </c>
      <c r="J11" s="201">
        <f>VLOOKUP(G11,'WD(U21)'!$B$6:$J$85,3,FALSE)</f>
        <v>0</v>
      </c>
      <c r="K11" s="179">
        <v>1</v>
      </c>
      <c r="L11" s="179">
        <f>11+15+11</f>
        <v>37</v>
      </c>
      <c r="M11" s="179">
        <f>15+9+15</f>
        <v>39</v>
      </c>
      <c r="N11" s="179">
        <v>2</v>
      </c>
      <c r="O11" s="175" t="s">
        <v>231</v>
      </c>
      <c r="P11" s="174"/>
      <c r="R11" s="202"/>
      <c r="S11" s="202"/>
      <c r="T11" s="202"/>
      <c r="U11" s="202"/>
      <c r="V11" s="202"/>
      <c r="X11" s="202"/>
      <c r="Y11" s="202"/>
      <c r="Z11" s="202"/>
      <c r="AA11" s="202"/>
      <c r="AB11" s="202"/>
    </row>
    <row r="12" spans="2:16" ht="15.75">
      <c r="B12" s="203">
        <v>7</v>
      </c>
      <c r="C12" s="204" t="s">
        <v>168</v>
      </c>
      <c r="D12" s="205">
        <v>1</v>
      </c>
      <c r="E12" s="206" t="s">
        <v>52</v>
      </c>
      <c r="F12" s="206" t="s">
        <v>222</v>
      </c>
      <c r="G12" s="206" t="s">
        <v>232</v>
      </c>
      <c r="H12" s="207">
        <f>VLOOKUP(E12,'WD(U21)'!$B$6:$J$85,3,FALSE)</f>
        <v>0</v>
      </c>
      <c r="I12" s="207" t="s">
        <v>222</v>
      </c>
      <c r="J12" s="208" t="s">
        <v>131</v>
      </c>
      <c r="K12" s="179">
        <v>2</v>
      </c>
      <c r="L12" s="179">
        <f>15+12+15</f>
        <v>42</v>
      </c>
      <c r="M12" s="179">
        <f>8+15+2</f>
        <v>25</v>
      </c>
      <c r="N12" s="179">
        <v>1</v>
      </c>
      <c r="O12" s="175" t="s">
        <v>233</v>
      </c>
      <c r="P12" s="174"/>
    </row>
    <row r="13" spans="2:256" s="159" customFormat="1" ht="15.75">
      <c r="B13" s="186">
        <v>8</v>
      </c>
      <c r="C13" s="187" t="s">
        <v>168</v>
      </c>
      <c r="D13" s="181">
        <v>2</v>
      </c>
      <c r="E13" s="193" t="s">
        <v>88</v>
      </c>
      <c r="F13" s="193" t="s">
        <v>222</v>
      </c>
      <c r="G13" s="193" t="s">
        <v>104</v>
      </c>
      <c r="H13" s="190">
        <f>VLOOKUP(E13,'WD(U21)'!$B$6:$J$85,3,FALSE)</f>
        <v>0</v>
      </c>
      <c r="I13" s="194" t="s">
        <v>222</v>
      </c>
      <c r="J13" s="190">
        <f>VLOOKUP(G13,'WD(U21)'!$B$6:$J$85,3,FALSE)</f>
        <v>0</v>
      </c>
      <c r="K13" s="179">
        <v>2</v>
      </c>
      <c r="L13" s="179">
        <f aca="true" t="shared" si="3" ref="L13:L18">15+15</f>
        <v>30</v>
      </c>
      <c r="M13" s="179">
        <f>8+10</f>
        <v>18</v>
      </c>
      <c r="N13" s="179">
        <v>0</v>
      </c>
      <c r="O13" s="175" t="s">
        <v>234</v>
      </c>
      <c r="P13" s="174"/>
      <c r="IM13" s="202"/>
      <c r="IN13" s="202"/>
      <c r="IO13" s="202"/>
      <c r="IP13" s="202"/>
      <c r="IQ13" s="202"/>
      <c r="IR13" s="202"/>
      <c r="IS13" s="202"/>
      <c r="IT13" s="202"/>
      <c r="IU13" s="202"/>
      <c r="IV13" s="202"/>
    </row>
    <row r="14" spans="2:256" s="159" customFormat="1" ht="15.75">
      <c r="B14" s="186">
        <v>9</v>
      </c>
      <c r="C14" s="187" t="s">
        <v>168</v>
      </c>
      <c r="D14" s="181">
        <v>3</v>
      </c>
      <c r="E14" s="193" t="s">
        <v>52</v>
      </c>
      <c r="F14" s="193" t="s">
        <v>222</v>
      </c>
      <c r="G14" s="193" t="s">
        <v>104</v>
      </c>
      <c r="H14" s="190">
        <f>VLOOKUP(E14,'WD(U21)'!$B$6:$J$85,3,FALSE)</f>
        <v>0</v>
      </c>
      <c r="I14" s="194" t="s">
        <v>222</v>
      </c>
      <c r="J14" s="190">
        <f>VLOOKUP(G14,'WD(U21)'!$B$6:$J$85,3,FALSE)</f>
        <v>0</v>
      </c>
      <c r="K14" s="179">
        <v>2</v>
      </c>
      <c r="L14" s="179">
        <f t="shared" si="3"/>
        <v>30</v>
      </c>
      <c r="M14" s="179">
        <f>1+7</f>
        <v>8</v>
      </c>
      <c r="N14" s="179">
        <v>0</v>
      </c>
      <c r="O14" s="175" t="s">
        <v>235</v>
      </c>
      <c r="P14" s="174"/>
      <c r="IM14" s="202"/>
      <c r="IN14" s="202"/>
      <c r="IO14" s="202"/>
      <c r="IP14" s="202"/>
      <c r="IQ14" s="202"/>
      <c r="IR14" s="202"/>
      <c r="IS14" s="202"/>
      <c r="IT14" s="202"/>
      <c r="IU14" s="202"/>
      <c r="IV14" s="202"/>
    </row>
    <row r="15" spans="2:256" s="159" customFormat="1" ht="15.75">
      <c r="B15" s="186">
        <v>10</v>
      </c>
      <c r="C15" s="187" t="s">
        <v>168</v>
      </c>
      <c r="D15" s="181">
        <v>4</v>
      </c>
      <c r="E15" s="193" t="s">
        <v>88</v>
      </c>
      <c r="F15" s="193" t="s">
        <v>222</v>
      </c>
      <c r="G15" s="193" t="s">
        <v>232</v>
      </c>
      <c r="H15" s="190">
        <f>VLOOKUP(E15,'WD(U21)'!$B$6:$J$85,3,FALSE)</f>
        <v>0</v>
      </c>
      <c r="I15" s="194" t="s">
        <v>222</v>
      </c>
      <c r="J15" s="190" t="s">
        <v>131</v>
      </c>
      <c r="K15" s="179">
        <v>2</v>
      </c>
      <c r="L15" s="179">
        <f t="shared" si="3"/>
        <v>30</v>
      </c>
      <c r="M15" s="179">
        <v>0</v>
      </c>
      <c r="N15" s="179">
        <v>0</v>
      </c>
      <c r="O15" s="174" t="s">
        <v>236</v>
      </c>
      <c r="P15" s="174"/>
      <c r="IM15" s="202"/>
      <c r="IN15" s="202"/>
      <c r="IO15" s="202"/>
      <c r="IP15" s="202"/>
      <c r="IQ15" s="202"/>
      <c r="IR15" s="202"/>
      <c r="IS15" s="202"/>
      <c r="IT15" s="202"/>
      <c r="IU15" s="202"/>
      <c r="IV15" s="202"/>
    </row>
    <row r="16" spans="2:256" s="159" customFormat="1" ht="15.75">
      <c r="B16" s="186">
        <v>11</v>
      </c>
      <c r="C16" s="187" t="s">
        <v>168</v>
      </c>
      <c r="D16" s="181">
        <v>5</v>
      </c>
      <c r="E16" s="193" t="s">
        <v>104</v>
      </c>
      <c r="F16" s="193" t="s">
        <v>222</v>
      </c>
      <c r="G16" s="193" t="s">
        <v>232</v>
      </c>
      <c r="H16" s="190">
        <f>VLOOKUP(E16,'WD(U21)'!$B$6:$J$85,3,FALSE)</f>
        <v>0</v>
      </c>
      <c r="I16" s="194" t="s">
        <v>222</v>
      </c>
      <c r="J16" s="190" t="s">
        <v>131</v>
      </c>
      <c r="K16" s="179">
        <v>2</v>
      </c>
      <c r="L16" s="179">
        <f t="shared" si="3"/>
        <v>30</v>
      </c>
      <c r="M16" s="179">
        <f>10+8</f>
        <v>18</v>
      </c>
      <c r="N16" s="179">
        <v>0</v>
      </c>
      <c r="O16" s="175" t="s">
        <v>237</v>
      </c>
      <c r="P16" s="174"/>
      <c r="IM16" s="202"/>
      <c r="IN16" s="202"/>
      <c r="IO16" s="202"/>
      <c r="IP16" s="202"/>
      <c r="IQ16" s="202"/>
      <c r="IR16" s="202"/>
      <c r="IS16" s="202"/>
      <c r="IT16" s="202"/>
      <c r="IU16" s="202"/>
      <c r="IV16" s="202"/>
    </row>
    <row r="17" spans="2:28" ht="15.75">
      <c r="B17" s="198">
        <v>12</v>
      </c>
      <c r="C17" s="199" t="s">
        <v>168</v>
      </c>
      <c r="D17" s="200">
        <v>6</v>
      </c>
      <c r="E17" s="198" t="s">
        <v>52</v>
      </c>
      <c r="F17" s="198" t="s">
        <v>222</v>
      </c>
      <c r="G17" s="198" t="s">
        <v>88</v>
      </c>
      <c r="H17" s="201">
        <f>VLOOKUP(E17,'WD(U21)'!$B$6:$J$85,3,FALSE)</f>
        <v>0</v>
      </c>
      <c r="I17" s="201" t="s">
        <v>222</v>
      </c>
      <c r="J17" s="201">
        <f>VLOOKUP(G17,'WD(U21)'!$B$6:$J$85,3,FALSE)</f>
        <v>0</v>
      </c>
      <c r="K17" s="190">
        <v>2</v>
      </c>
      <c r="L17" s="190">
        <f t="shared" si="3"/>
        <v>30</v>
      </c>
      <c r="M17" s="190">
        <f>6+7</f>
        <v>13</v>
      </c>
      <c r="N17" s="190">
        <v>0</v>
      </c>
      <c r="O17" s="209" t="s">
        <v>238</v>
      </c>
      <c r="P17" s="209"/>
      <c r="Q17" s="175" t="s">
        <v>169</v>
      </c>
      <c r="R17" s="176" t="s">
        <v>217</v>
      </c>
      <c r="S17" s="177" t="s">
        <v>23</v>
      </c>
      <c r="T17" s="177" t="s">
        <v>218</v>
      </c>
      <c r="U17" s="177" t="s">
        <v>219</v>
      </c>
      <c r="V17" s="177" t="s">
        <v>34</v>
      </c>
      <c r="W17" s="178" t="s">
        <v>170</v>
      </c>
      <c r="X17" s="176" t="s">
        <v>217</v>
      </c>
      <c r="Y17" s="177" t="s">
        <v>23</v>
      </c>
      <c r="Z17" s="177" t="s">
        <v>218</v>
      </c>
      <c r="AA17" s="177" t="s">
        <v>219</v>
      </c>
      <c r="AB17" s="177" t="s">
        <v>34</v>
      </c>
    </row>
    <row r="18" spans="2:28" ht="15.75">
      <c r="B18" s="203">
        <v>13</v>
      </c>
      <c r="C18" s="204" t="s">
        <v>169</v>
      </c>
      <c r="D18" s="205">
        <v>1</v>
      </c>
      <c r="E18" s="206" t="s">
        <v>59</v>
      </c>
      <c r="F18" s="206" t="s">
        <v>222</v>
      </c>
      <c r="G18" s="206" t="s">
        <v>130</v>
      </c>
      <c r="H18" s="208">
        <f>VLOOKUP(E18,'WD(U21)'!$B$6:$J$85,3,FALSE)</f>
        <v>0</v>
      </c>
      <c r="I18" s="207" t="s">
        <v>222</v>
      </c>
      <c r="J18" s="208">
        <f>VLOOKUP(G18,'WD(U21)'!$B$6:$J$85,3,FALSE)</f>
        <v>0</v>
      </c>
      <c r="K18" s="179">
        <v>2</v>
      </c>
      <c r="L18" s="179">
        <f t="shared" si="3"/>
        <v>30</v>
      </c>
      <c r="M18" s="179">
        <f>7+9</f>
        <v>16</v>
      </c>
      <c r="N18" s="179">
        <v>0</v>
      </c>
      <c r="O18" s="175" t="s">
        <v>239</v>
      </c>
      <c r="P18" s="174"/>
      <c r="Q18" s="174"/>
      <c r="R18" s="173">
        <v>1</v>
      </c>
      <c r="S18" s="185" t="s">
        <v>78</v>
      </c>
      <c r="T18" s="185">
        <v>3</v>
      </c>
      <c r="U18" s="185">
        <v>0</v>
      </c>
      <c r="V18" s="185">
        <f aca="true" t="shared" si="4" ref="V18:V21">T18*3+U18*0</f>
        <v>9</v>
      </c>
      <c r="X18" s="173">
        <v>1</v>
      </c>
      <c r="Y18" s="185" t="s">
        <v>111</v>
      </c>
      <c r="Z18" s="185">
        <v>2</v>
      </c>
      <c r="AA18" s="185">
        <v>1</v>
      </c>
      <c r="AB18" s="185">
        <f aca="true" t="shared" si="5" ref="AB18:AB21">Z18*3+AA18*0</f>
        <v>6</v>
      </c>
    </row>
    <row r="19" spans="2:28" ht="15.75">
      <c r="B19" s="186">
        <v>14</v>
      </c>
      <c r="C19" s="187" t="s">
        <v>169</v>
      </c>
      <c r="D19" s="181">
        <v>2</v>
      </c>
      <c r="E19" s="193" t="s">
        <v>82</v>
      </c>
      <c r="F19" s="193" t="s">
        <v>222</v>
      </c>
      <c r="G19" s="193" t="s">
        <v>110</v>
      </c>
      <c r="H19" s="190">
        <f>VLOOKUP(E19,'WD(U21)'!$B$6:$J$85,3,FALSE)</f>
        <v>0</v>
      </c>
      <c r="I19" s="194" t="s">
        <v>222</v>
      </c>
      <c r="J19" s="190">
        <f>VLOOKUP(G19,'WD(U21)'!$B$6:$J$85,3,FALSE)</f>
        <v>0</v>
      </c>
      <c r="K19" s="179">
        <v>2</v>
      </c>
      <c r="L19" s="179">
        <f>15+16</f>
        <v>31</v>
      </c>
      <c r="M19" s="179">
        <f>8+14</f>
        <v>22</v>
      </c>
      <c r="N19" s="179">
        <v>0</v>
      </c>
      <c r="O19" s="175" t="s">
        <v>240</v>
      </c>
      <c r="P19" s="174"/>
      <c r="R19" s="173">
        <v>2</v>
      </c>
      <c r="S19" s="185" t="s">
        <v>55</v>
      </c>
      <c r="T19" s="185">
        <v>2</v>
      </c>
      <c r="U19" s="185">
        <v>1</v>
      </c>
      <c r="V19" s="185">
        <f t="shared" si="4"/>
        <v>6</v>
      </c>
      <c r="X19" s="173">
        <v>2</v>
      </c>
      <c r="Y19" s="185" t="s">
        <v>62</v>
      </c>
      <c r="Z19" s="185">
        <v>2</v>
      </c>
      <c r="AA19" s="185">
        <v>1</v>
      </c>
      <c r="AB19" s="185">
        <f t="shared" si="5"/>
        <v>6</v>
      </c>
    </row>
    <row r="20" spans="2:28" ht="15.75">
      <c r="B20" s="186">
        <v>15</v>
      </c>
      <c r="C20" s="187" t="s">
        <v>169</v>
      </c>
      <c r="D20" s="181">
        <v>3</v>
      </c>
      <c r="E20" s="193" t="s">
        <v>59</v>
      </c>
      <c r="F20" s="193" t="s">
        <v>222</v>
      </c>
      <c r="G20" s="193" t="s">
        <v>110</v>
      </c>
      <c r="H20" s="190">
        <f>VLOOKUP(E20,'WD(U21)'!$B$6:$J$85,3,FALSE)</f>
        <v>0</v>
      </c>
      <c r="I20" s="194" t="s">
        <v>222</v>
      </c>
      <c r="J20" s="190">
        <f>VLOOKUP(G20,'WD(U21)'!$B$6:$J$85,3,FALSE)</f>
        <v>0</v>
      </c>
      <c r="K20" s="179">
        <v>2</v>
      </c>
      <c r="L20" s="179">
        <f aca="true" t="shared" si="6" ref="L20:L21">15+15</f>
        <v>30</v>
      </c>
      <c r="M20" s="179">
        <f>6+11</f>
        <v>17</v>
      </c>
      <c r="N20" s="179">
        <v>0</v>
      </c>
      <c r="O20" s="175" t="s">
        <v>241</v>
      </c>
      <c r="P20" s="174"/>
      <c r="R20" s="173">
        <v>3</v>
      </c>
      <c r="S20" s="185" t="s">
        <v>106</v>
      </c>
      <c r="T20" s="185">
        <v>0</v>
      </c>
      <c r="U20" s="185">
        <v>2</v>
      </c>
      <c r="V20" s="185">
        <f t="shared" si="4"/>
        <v>0</v>
      </c>
      <c r="X20" s="173">
        <v>3</v>
      </c>
      <c r="Y20" s="197" t="s">
        <v>118</v>
      </c>
      <c r="Z20" s="185">
        <v>1</v>
      </c>
      <c r="AA20" s="185">
        <v>2</v>
      </c>
      <c r="AB20" s="185">
        <f t="shared" si="5"/>
        <v>3</v>
      </c>
    </row>
    <row r="21" spans="2:28" ht="15.75">
      <c r="B21" s="186">
        <v>16</v>
      </c>
      <c r="C21" s="187" t="s">
        <v>169</v>
      </c>
      <c r="D21" s="181">
        <v>4</v>
      </c>
      <c r="E21" s="193" t="s">
        <v>82</v>
      </c>
      <c r="F21" s="193" t="s">
        <v>222</v>
      </c>
      <c r="G21" s="193" t="s">
        <v>130</v>
      </c>
      <c r="H21" s="190">
        <f>VLOOKUP(E21,'WD(U21)'!$B$6:$J$85,3,FALSE)</f>
        <v>0</v>
      </c>
      <c r="I21" s="194" t="s">
        <v>222</v>
      </c>
      <c r="J21" s="190">
        <f>VLOOKUP(G21,'WD(U21)'!$B$6:$J$85,3,FALSE)</f>
        <v>0</v>
      </c>
      <c r="K21" s="179">
        <v>2</v>
      </c>
      <c r="L21" s="179">
        <f t="shared" si="6"/>
        <v>30</v>
      </c>
      <c r="M21" s="179">
        <v>0</v>
      </c>
      <c r="N21" s="179">
        <v>0</v>
      </c>
      <c r="O21" s="174" t="s">
        <v>242</v>
      </c>
      <c r="P21" s="174"/>
      <c r="Q21" s="174"/>
      <c r="R21" s="173">
        <v>4</v>
      </c>
      <c r="S21" s="197" t="s">
        <v>127</v>
      </c>
      <c r="T21" s="185">
        <v>0</v>
      </c>
      <c r="U21" s="185">
        <v>2</v>
      </c>
      <c r="V21" s="185">
        <f t="shared" si="4"/>
        <v>0</v>
      </c>
      <c r="X21" s="173">
        <v>4</v>
      </c>
      <c r="Y21" s="185" t="s">
        <v>70</v>
      </c>
      <c r="Z21" s="185">
        <v>1</v>
      </c>
      <c r="AA21" s="185">
        <v>2</v>
      </c>
      <c r="AB21" s="185">
        <f t="shared" si="5"/>
        <v>3</v>
      </c>
    </row>
    <row r="22" spans="2:256" ht="15.75">
      <c r="B22" s="186">
        <v>17</v>
      </c>
      <c r="C22" s="187" t="s">
        <v>169</v>
      </c>
      <c r="D22" s="181">
        <v>5</v>
      </c>
      <c r="E22" s="193" t="s">
        <v>110</v>
      </c>
      <c r="F22" s="193" t="s">
        <v>222</v>
      </c>
      <c r="G22" s="193" t="s">
        <v>130</v>
      </c>
      <c r="H22" s="190">
        <f>VLOOKUP(E22,'WD(U21)'!$B$6:$J$85,3,FALSE)</f>
        <v>0</v>
      </c>
      <c r="I22" s="194" t="s">
        <v>222</v>
      </c>
      <c r="J22" s="190">
        <f>VLOOKUP(G22,'WD(U21)'!$B$6:$J$85,3,FALSE)</f>
        <v>0</v>
      </c>
      <c r="K22" s="194" t="s">
        <v>229</v>
      </c>
      <c r="L22" s="194" t="s">
        <v>229</v>
      </c>
      <c r="M22" s="194" t="s">
        <v>229</v>
      </c>
      <c r="N22" s="194" t="s">
        <v>229</v>
      </c>
      <c r="O22" s="175" t="s">
        <v>230</v>
      </c>
      <c r="P22" s="174"/>
      <c r="Q22" s="174"/>
      <c r="IN22" s="202"/>
      <c r="IO22" s="202"/>
      <c r="IP22" s="202"/>
      <c r="IQ22" s="202"/>
      <c r="IR22" s="202"/>
      <c r="IS22" s="202"/>
      <c r="IT22" s="202"/>
      <c r="IU22" s="202"/>
      <c r="IV22" s="202"/>
    </row>
    <row r="23" spans="2:256" ht="15.75">
      <c r="B23" s="198">
        <v>18</v>
      </c>
      <c r="C23" s="199" t="s">
        <v>169</v>
      </c>
      <c r="D23" s="200">
        <v>6</v>
      </c>
      <c r="E23" s="198" t="s">
        <v>59</v>
      </c>
      <c r="F23" s="198" t="s">
        <v>222</v>
      </c>
      <c r="G23" s="198" t="s">
        <v>82</v>
      </c>
      <c r="H23" s="201">
        <f>VLOOKUP(E23,'WD(U21)'!$B$6:$J$85,3,FALSE)</f>
        <v>0</v>
      </c>
      <c r="I23" s="201" t="s">
        <v>222</v>
      </c>
      <c r="J23" s="201">
        <f>VLOOKUP(G23,'WD(U21)'!$B$6:$J$85,3,FALSE)</f>
        <v>0</v>
      </c>
      <c r="K23" s="179">
        <v>0</v>
      </c>
      <c r="L23" s="179">
        <f>11+12</f>
        <v>23</v>
      </c>
      <c r="M23" s="179">
        <f>15+15</f>
        <v>30</v>
      </c>
      <c r="N23" s="179">
        <v>0</v>
      </c>
      <c r="O23" s="175" t="s">
        <v>243</v>
      </c>
      <c r="P23" s="174"/>
      <c r="Q23" s="174"/>
      <c r="IN23" s="202"/>
      <c r="IO23" s="202"/>
      <c r="IP23" s="202"/>
      <c r="IQ23" s="202"/>
      <c r="IR23" s="202"/>
      <c r="IS23" s="202"/>
      <c r="IT23" s="202"/>
      <c r="IU23" s="202"/>
      <c r="IV23" s="202"/>
    </row>
    <row r="24" spans="2:16" ht="15.75">
      <c r="B24" s="203">
        <v>19</v>
      </c>
      <c r="C24" s="204" t="s">
        <v>170</v>
      </c>
      <c r="D24" s="205">
        <v>1</v>
      </c>
      <c r="E24" s="206" t="s">
        <v>67</v>
      </c>
      <c r="F24" s="206" t="s">
        <v>222</v>
      </c>
      <c r="G24" s="206" t="s">
        <v>123</v>
      </c>
      <c r="H24" s="208">
        <f>VLOOKUP(E24,'WD(U21)'!$B$6:$J$85,3,FALSE)</f>
        <v>0</v>
      </c>
      <c r="I24" s="207" t="s">
        <v>222</v>
      </c>
      <c r="J24" s="208">
        <f>VLOOKUP(G24,'WD(U21)'!$B$6:$J$85,3,FALSE)</f>
        <v>0</v>
      </c>
      <c r="K24" s="179">
        <v>2</v>
      </c>
      <c r="L24" s="179">
        <f aca="true" t="shared" si="7" ref="L24:L25">15+15</f>
        <v>30</v>
      </c>
      <c r="M24" s="179">
        <f>6+6</f>
        <v>12</v>
      </c>
      <c r="N24" s="179">
        <v>0</v>
      </c>
      <c r="O24" s="175" t="s">
        <v>244</v>
      </c>
      <c r="P24" s="174"/>
    </row>
    <row r="25" spans="2:17" ht="15.75">
      <c r="B25" s="186">
        <v>20</v>
      </c>
      <c r="C25" s="187" t="s">
        <v>170</v>
      </c>
      <c r="D25" s="181">
        <v>2</v>
      </c>
      <c r="E25" s="193" t="s">
        <v>75</v>
      </c>
      <c r="F25" s="193" t="s">
        <v>222</v>
      </c>
      <c r="G25" s="193" t="s">
        <v>116</v>
      </c>
      <c r="H25" s="190">
        <f>VLOOKUP(E25,'WD(U21)'!$B$6:$J$85,3,FALSE)</f>
        <v>0</v>
      </c>
      <c r="I25" s="194" t="s">
        <v>222</v>
      </c>
      <c r="J25" s="190">
        <f>VLOOKUP(G25,'WD(U21)'!$B$6:$J$85,3,FALSE)</f>
        <v>0</v>
      </c>
      <c r="K25" s="179">
        <v>2</v>
      </c>
      <c r="L25" s="179">
        <f t="shared" si="7"/>
        <v>30</v>
      </c>
      <c r="M25" s="179">
        <f>13+8</f>
        <v>21</v>
      </c>
      <c r="N25" s="179">
        <v>0</v>
      </c>
      <c r="O25" s="175" t="s">
        <v>245</v>
      </c>
      <c r="P25" s="174"/>
      <c r="Q25" s="174"/>
    </row>
    <row r="26" spans="2:256" s="159" customFormat="1" ht="15.75">
      <c r="B26" s="186">
        <v>21</v>
      </c>
      <c r="C26" s="187" t="s">
        <v>170</v>
      </c>
      <c r="D26" s="181">
        <v>3</v>
      </c>
      <c r="E26" s="193" t="s">
        <v>67</v>
      </c>
      <c r="F26" s="193" t="s">
        <v>222</v>
      </c>
      <c r="G26" s="193" t="s">
        <v>116</v>
      </c>
      <c r="H26" s="190">
        <f>VLOOKUP(E26,'WD(U21)'!$B$6:$J$85,3,FALSE)</f>
        <v>0</v>
      </c>
      <c r="I26" s="194" t="s">
        <v>222</v>
      </c>
      <c r="J26" s="190">
        <f>VLOOKUP(G26,'WD(U21)'!$B$6:$J$85,3,FALSE)</f>
        <v>0</v>
      </c>
      <c r="K26" s="179">
        <v>1</v>
      </c>
      <c r="L26" s="179">
        <f>15+7+14</f>
        <v>36</v>
      </c>
      <c r="M26" s="179">
        <f>12+15+16</f>
        <v>43</v>
      </c>
      <c r="N26" s="179">
        <v>2</v>
      </c>
      <c r="O26" s="175" t="s">
        <v>246</v>
      </c>
      <c r="P26" s="174"/>
      <c r="IM26" s="202"/>
      <c r="IN26" s="202"/>
      <c r="IO26" s="202"/>
      <c r="IP26" s="202"/>
      <c r="IQ26" s="202"/>
      <c r="IR26" s="202"/>
      <c r="IS26" s="202"/>
      <c r="IT26" s="202"/>
      <c r="IU26" s="202"/>
      <c r="IV26" s="202"/>
    </row>
    <row r="27" spans="2:256" s="159" customFormat="1" ht="15.75">
      <c r="B27" s="186">
        <v>22</v>
      </c>
      <c r="C27" s="187" t="s">
        <v>170</v>
      </c>
      <c r="D27" s="181">
        <v>4</v>
      </c>
      <c r="E27" s="193" t="s">
        <v>75</v>
      </c>
      <c r="F27" s="193" t="s">
        <v>222</v>
      </c>
      <c r="G27" s="193" t="s">
        <v>123</v>
      </c>
      <c r="H27" s="190">
        <f>VLOOKUP(E27,'WD(U21)'!$B$6:$J$85,3,FALSE)</f>
        <v>0</v>
      </c>
      <c r="I27" s="194" t="s">
        <v>222</v>
      </c>
      <c r="J27" s="190">
        <f>VLOOKUP(G27,'WD(U21)'!$B$6:$J$85,3,FALSE)</f>
        <v>0</v>
      </c>
      <c r="K27" s="179">
        <v>0</v>
      </c>
      <c r="L27" s="179">
        <f>0</f>
        <v>0</v>
      </c>
      <c r="M27" s="179">
        <f>15+15</f>
        <v>30</v>
      </c>
      <c r="N27" s="179">
        <v>2</v>
      </c>
      <c r="O27" s="174" t="s">
        <v>247</v>
      </c>
      <c r="P27" s="174"/>
      <c r="IM27" s="202"/>
      <c r="IN27" s="202"/>
      <c r="IO27" s="202"/>
      <c r="IP27" s="202"/>
      <c r="IQ27" s="202"/>
      <c r="IR27" s="202"/>
      <c r="IS27" s="202"/>
      <c r="IT27" s="202"/>
      <c r="IU27" s="202"/>
      <c r="IV27" s="202"/>
    </row>
    <row r="28" spans="2:256" s="159" customFormat="1" ht="15.75">
      <c r="B28" s="186">
        <v>23</v>
      </c>
      <c r="C28" s="187" t="s">
        <v>170</v>
      </c>
      <c r="D28" s="181">
        <v>5</v>
      </c>
      <c r="E28" s="193" t="s">
        <v>116</v>
      </c>
      <c r="F28" s="193" t="s">
        <v>222</v>
      </c>
      <c r="G28" s="193" t="s">
        <v>123</v>
      </c>
      <c r="H28" s="190">
        <f>VLOOKUP(E28,'WD(U21)'!$B$6:$J$85,3,FALSE)</f>
        <v>0</v>
      </c>
      <c r="I28" s="194" t="s">
        <v>222</v>
      </c>
      <c r="J28" s="190">
        <f>VLOOKUP(G28,'WD(U21)'!$B$6:$J$85,3,FALSE)</f>
        <v>0</v>
      </c>
      <c r="K28" s="179">
        <v>2</v>
      </c>
      <c r="L28" s="179">
        <f aca="true" t="shared" si="8" ref="L28:L29">15+15</f>
        <v>30</v>
      </c>
      <c r="M28" s="179">
        <f>3+9</f>
        <v>12</v>
      </c>
      <c r="N28" s="179">
        <v>0</v>
      </c>
      <c r="O28" s="175" t="s">
        <v>248</v>
      </c>
      <c r="P28" s="174"/>
      <c r="IM28" s="202"/>
      <c r="IN28" s="202"/>
      <c r="IO28" s="202"/>
      <c r="IP28" s="202"/>
      <c r="IQ28" s="202"/>
      <c r="IR28" s="202"/>
      <c r="IS28" s="202"/>
      <c r="IT28" s="202"/>
      <c r="IU28" s="202"/>
      <c r="IV28" s="202"/>
    </row>
    <row r="29" spans="2:256" s="159" customFormat="1" ht="15.75">
      <c r="B29" s="198">
        <v>24</v>
      </c>
      <c r="C29" s="199" t="s">
        <v>170</v>
      </c>
      <c r="D29" s="200">
        <v>6</v>
      </c>
      <c r="E29" s="198" t="s">
        <v>67</v>
      </c>
      <c r="F29" s="198" t="s">
        <v>222</v>
      </c>
      <c r="G29" s="198" t="s">
        <v>75</v>
      </c>
      <c r="H29" s="201">
        <f>VLOOKUP(E29,'WD(U21)'!$B$6:$J$85,3,FALSE)</f>
        <v>0</v>
      </c>
      <c r="I29" s="201" t="s">
        <v>222</v>
      </c>
      <c r="J29" s="201">
        <f>VLOOKUP(G29,'WD(U21)'!$B$6:$J$85,3,FALSE)</f>
        <v>0</v>
      </c>
      <c r="K29" s="179">
        <v>2</v>
      </c>
      <c r="L29" s="179">
        <f t="shared" si="8"/>
        <v>30</v>
      </c>
      <c r="M29" s="179">
        <v>0</v>
      </c>
      <c r="N29" s="179">
        <v>0</v>
      </c>
      <c r="O29" s="174" t="s">
        <v>247</v>
      </c>
      <c r="P29" s="174"/>
      <c r="IM29" s="202"/>
      <c r="IN29" s="202"/>
      <c r="IO29" s="202"/>
      <c r="IP29" s="202"/>
      <c r="IQ29" s="202"/>
      <c r="IR29" s="202"/>
      <c r="IS29" s="202"/>
      <c r="IT29" s="202"/>
      <c r="IU29" s="202"/>
      <c r="IV29" s="202"/>
    </row>
    <row r="30" spans="2:28" ht="15.75" hidden="1">
      <c r="B30" s="206">
        <v>11</v>
      </c>
      <c r="C30" s="210" t="s">
        <v>249</v>
      </c>
      <c r="D30" s="205">
        <v>1</v>
      </c>
      <c r="E30" s="206" t="s">
        <v>250</v>
      </c>
      <c r="F30" s="206" t="s">
        <v>222</v>
      </c>
      <c r="G30" s="206" t="s">
        <v>251</v>
      </c>
      <c r="H30" s="208" t="e">
        <f>VLOOKUP(E30,'WD(U21)'!$B$6:$J$85,3,FALSE)</f>
        <v>#N/A</v>
      </c>
      <c r="I30" s="207" t="s">
        <v>222</v>
      </c>
      <c r="J30" s="208" t="e">
        <f>VLOOKUP(G30,'WD(U21)'!$B$6:$J$85,3,FALSE)</f>
        <v>#N/A</v>
      </c>
      <c r="K30" s="211"/>
      <c r="L30" s="212"/>
      <c r="M30" s="212"/>
      <c r="N30" s="212"/>
      <c r="O30" s="174"/>
      <c r="P30" s="174"/>
      <c r="R30" s="173">
        <v>2</v>
      </c>
      <c r="S30" s="185"/>
      <c r="T30" s="185"/>
      <c r="U30" s="185"/>
      <c r="V30" s="185">
        <f aca="true" t="shared" si="9" ref="V30:V31">T30*3+U30*0</f>
        <v>0</v>
      </c>
      <c r="X30" s="173">
        <v>2</v>
      </c>
      <c r="Y30" s="185"/>
      <c r="Z30" s="185"/>
      <c r="AA30" s="185"/>
      <c r="AB30" s="185">
        <f aca="true" t="shared" si="10" ref="AB30:AB31">Z30*3+AA30*0</f>
        <v>0</v>
      </c>
    </row>
    <row r="31" spans="2:28" ht="15.75" hidden="1">
      <c r="B31" s="193">
        <v>12</v>
      </c>
      <c r="C31" s="213" t="s">
        <v>249</v>
      </c>
      <c r="D31" s="181">
        <v>2</v>
      </c>
      <c r="E31" s="193" t="s">
        <v>252</v>
      </c>
      <c r="F31" s="193" t="s">
        <v>222</v>
      </c>
      <c r="G31" s="193" t="s">
        <v>251</v>
      </c>
      <c r="H31" s="190" t="e">
        <f>VLOOKUP(E31,'WD(U21)'!$B$6:$J$85,3,FALSE)</f>
        <v>#N/A</v>
      </c>
      <c r="I31" s="194" t="s">
        <v>222</v>
      </c>
      <c r="J31" s="190" t="e">
        <f>VLOOKUP(G31,'WD(U21)'!$B$6:$J$85,3,FALSE)</f>
        <v>#N/A</v>
      </c>
      <c r="K31" s="214"/>
      <c r="L31" s="179"/>
      <c r="M31" s="179"/>
      <c r="N31" s="179"/>
      <c r="O31" s="174"/>
      <c r="P31" s="174"/>
      <c r="R31" s="195">
        <v>3</v>
      </c>
      <c r="S31" s="197"/>
      <c r="T31" s="197"/>
      <c r="U31" s="197"/>
      <c r="V31" s="185">
        <f t="shared" si="9"/>
        <v>0</v>
      </c>
      <c r="X31" s="195">
        <v>3</v>
      </c>
      <c r="Y31" s="197"/>
      <c r="Z31" s="197"/>
      <c r="AA31" s="197"/>
      <c r="AB31" s="185">
        <f t="shared" si="10"/>
        <v>0</v>
      </c>
    </row>
    <row r="32" spans="2:16" ht="15.75" hidden="1">
      <c r="B32" s="193">
        <v>13</v>
      </c>
      <c r="C32" s="213" t="s">
        <v>249</v>
      </c>
      <c r="D32" s="181">
        <v>3</v>
      </c>
      <c r="E32" s="193" t="s">
        <v>252</v>
      </c>
      <c r="F32" s="193" t="s">
        <v>222</v>
      </c>
      <c r="G32" s="193" t="s">
        <v>250</v>
      </c>
      <c r="H32" s="190" t="e">
        <f>VLOOKUP(E32,'WD(U21)'!$B$6:$J$85,3,FALSE)</f>
        <v>#N/A</v>
      </c>
      <c r="I32" s="194" t="s">
        <v>222</v>
      </c>
      <c r="J32" s="190" t="e">
        <f>VLOOKUP(G32,'WD(U21)'!$B$6:$J$85,3,FALSE)</f>
        <v>#N/A</v>
      </c>
      <c r="K32" s="214"/>
      <c r="L32" s="179"/>
      <c r="M32" s="179"/>
      <c r="N32" s="179"/>
      <c r="O32" s="174"/>
      <c r="P32" s="174"/>
    </row>
    <row r="33" spans="2:28" ht="15.75" hidden="1">
      <c r="B33" s="193">
        <v>14</v>
      </c>
      <c r="C33" s="213" t="s">
        <v>253</v>
      </c>
      <c r="D33" s="181">
        <v>1</v>
      </c>
      <c r="E33" s="193" t="s">
        <v>254</v>
      </c>
      <c r="F33" s="193" t="s">
        <v>222</v>
      </c>
      <c r="G33" s="193" t="s">
        <v>255</v>
      </c>
      <c r="H33" s="190" t="e">
        <f>VLOOKUP(E33,'WD(U21)'!$B$6:$J$85,3,FALSE)</f>
        <v>#N/A</v>
      </c>
      <c r="I33" s="194" t="s">
        <v>222</v>
      </c>
      <c r="J33" s="190" t="e">
        <f>VLOOKUP(G33,'WD(U21)'!$B$6:$J$85,3,FALSE)</f>
        <v>#N/A</v>
      </c>
      <c r="K33" s="214"/>
      <c r="L33" s="179"/>
      <c r="M33" s="179"/>
      <c r="N33" s="179"/>
      <c r="O33" s="174"/>
      <c r="P33" s="174"/>
      <c r="Q33" s="177" t="s">
        <v>256</v>
      </c>
      <c r="R33" s="176" t="s">
        <v>217</v>
      </c>
      <c r="S33" s="177" t="s">
        <v>23</v>
      </c>
      <c r="T33" s="177" t="s">
        <v>218</v>
      </c>
      <c r="U33" s="177" t="s">
        <v>219</v>
      </c>
      <c r="V33" s="177" t="s">
        <v>34</v>
      </c>
      <c r="W33" s="178" t="s">
        <v>257</v>
      </c>
      <c r="X33" s="176" t="s">
        <v>217</v>
      </c>
      <c r="Y33" s="177" t="s">
        <v>23</v>
      </c>
      <c r="Z33" s="177" t="s">
        <v>218</v>
      </c>
      <c r="AA33" s="177" t="s">
        <v>219</v>
      </c>
      <c r="AB33" s="177" t="s">
        <v>34</v>
      </c>
    </row>
    <row r="34" spans="2:28" ht="15.75" hidden="1">
      <c r="B34" s="193">
        <v>15</v>
      </c>
      <c r="C34" s="215" t="s">
        <v>253</v>
      </c>
      <c r="D34" s="181">
        <v>2</v>
      </c>
      <c r="E34" s="193" t="s">
        <v>258</v>
      </c>
      <c r="F34" s="193" t="s">
        <v>222</v>
      </c>
      <c r="G34" s="193" t="s">
        <v>254</v>
      </c>
      <c r="H34" s="190" t="e">
        <f>VLOOKUP(E34,'WD(U21)'!$B$6:$J$85,3,FALSE)</f>
        <v>#N/A</v>
      </c>
      <c r="I34" s="194" t="s">
        <v>222</v>
      </c>
      <c r="J34" s="190" t="e">
        <f>VLOOKUP(G34,'WD(U21)'!$B$6:$J$85,3,FALSE)</f>
        <v>#N/A</v>
      </c>
      <c r="K34" s="214"/>
      <c r="L34" s="179"/>
      <c r="M34" s="179"/>
      <c r="N34" s="179"/>
      <c r="O34" s="174"/>
      <c r="P34" s="174"/>
      <c r="R34" s="173">
        <v>1</v>
      </c>
      <c r="S34" s="185"/>
      <c r="T34" s="185"/>
      <c r="U34" s="185"/>
      <c r="V34" s="185">
        <f aca="true" t="shared" si="11" ref="V34:V36">T34*3+U34*0</f>
        <v>0</v>
      </c>
      <c r="X34" s="173">
        <v>1</v>
      </c>
      <c r="Y34" s="185"/>
      <c r="Z34" s="185"/>
      <c r="AA34" s="185"/>
      <c r="AB34" s="185">
        <f aca="true" t="shared" si="12" ref="AB34:AB36">Z34*3+AA34*0</f>
        <v>0</v>
      </c>
    </row>
    <row r="35" spans="2:28" ht="15.75" hidden="1">
      <c r="B35" s="216">
        <v>16</v>
      </c>
      <c r="C35" s="187" t="s">
        <v>253</v>
      </c>
      <c r="D35" s="181">
        <v>3</v>
      </c>
      <c r="E35" s="193" t="s">
        <v>258</v>
      </c>
      <c r="F35" s="193" t="s">
        <v>222</v>
      </c>
      <c r="G35" s="193" t="s">
        <v>255</v>
      </c>
      <c r="H35" s="190" t="e">
        <f>VLOOKUP(E35,'WD(U21)'!$B$6:$J$85,3,FALSE)</f>
        <v>#N/A</v>
      </c>
      <c r="I35" s="194" t="s">
        <v>222</v>
      </c>
      <c r="J35" s="190" t="e">
        <f>VLOOKUP(G35,'WD(U21)'!$B$6:$J$85,3,FALSE)</f>
        <v>#N/A</v>
      </c>
      <c r="K35" s="214"/>
      <c r="L35" s="179"/>
      <c r="M35" s="179"/>
      <c r="N35" s="179"/>
      <c r="O35" s="174"/>
      <c r="P35" s="174"/>
      <c r="R35" s="173">
        <v>2</v>
      </c>
      <c r="S35" s="185"/>
      <c r="T35" s="185"/>
      <c r="U35" s="185"/>
      <c r="V35" s="185">
        <f t="shared" si="11"/>
        <v>0</v>
      </c>
      <c r="X35" s="173">
        <v>2</v>
      </c>
      <c r="Y35" s="185"/>
      <c r="Z35" s="185"/>
      <c r="AA35" s="185"/>
      <c r="AB35" s="185">
        <f t="shared" si="12"/>
        <v>0</v>
      </c>
    </row>
    <row r="36" spans="2:28" ht="15.75" hidden="1">
      <c r="B36" s="216">
        <v>17</v>
      </c>
      <c r="C36" s="187" t="s">
        <v>256</v>
      </c>
      <c r="D36" s="181">
        <v>1</v>
      </c>
      <c r="E36" s="193" t="s">
        <v>259</v>
      </c>
      <c r="F36" s="193" t="s">
        <v>222</v>
      </c>
      <c r="G36" s="193" t="s">
        <v>260</v>
      </c>
      <c r="H36" s="190" t="e">
        <f>VLOOKUP(E36,'WD(U21)'!$B$6:$J$85,3,FALSE)</f>
        <v>#N/A</v>
      </c>
      <c r="I36" s="194" t="s">
        <v>222</v>
      </c>
      <c r="J36" s="190" t="e">
        <f>VLOOKUP(G36,'WD(U21)'!$B$6:$J$85,3,FALSE)</f>
        <v>#N/A</v>
      </c>
      <c r="K36" s="214"/>
      <c r="L36" s="179"/>
      <c r="M36" s="179"/>
      <c r="N36" s="179"/>
      <c r="O36" s="174"/>
      <c r="P36" s="174"/>
      <c r="R36" s="195">
        <v>3</v>
      </c>
      <c r="S36" s="197"/>
      <c r="T36" s="197"/>
      <c r="U36" s="197"/>
      <c r="V36" s="185">
        <f t="shared" si="11"/>
        <v>0</v>
      </c>
      <c r="X36" s="195">
        <v>3</v>
      </c>
      <c r="Y36" s="197"/>
      <c r="Z36" s="197"/>
      <c r="AA36" s="197"/>
      <c r="AB36" s="185">
        <f t="shared" si="12"/>
        <v>0</v>
      </c>
    </row>
    <row r="37" spans="2:19" ht="15.75" hidden="1">
      <c r="B37" s="216">
        <v>18</v>
      </c>
      <c r="C37" s="187" t="s">
        <v>256</v>
      </c>
      <c r="D37" s="181">
        <v>2</v>
      </c>
      <c r="E37" s="193" t="s">
        <v>261</v>
      </c>
      <c r="F37" s="193" t="s">
        <v>222</v>
      </c>
      <c r="G37" s="193" t="s">
        <v>259</v>
      </c>
      <c r="H37" s="190" t="e">
        <f>VLOOKUP(E37,'WD(U21)'!$B$6:$J$85,3,FALSE)</f>
        <v>#N/A</v>
      </c>
      <c r="I37" s="194" t="s">
        <v>222</v>
      </c>
      <c r="J37" s="190" t="e">
        <f>VLOOKUP(G37,'WD(U21)'!$B$6:$J$85,3,FALSE)</f>
        <v>#N/A</v>
      </c>
      <c r="K37" s="214"/>
      <c r="L37" s="179"/>
      <c r="M37" s="179"/>
      <c r="N37" s="179"/>
      <c r="O37" s="174"/>
      <c r="P37" s="174"/>
      <c r="Q37" s="174"/>
      <c r="R37" s="217"/>
      <c r="S37" s="217"/>
    </row>
    <row r="38" spans="2:16" s="159" customFormat="1" ht="15.75" hidden="1">
      <c r="B38" s="216">
        <v>19</v>
      </c>
      <c r="C38" s="187" t="s">
        <v>256</v>
      </c>
      <c r="D38" s="181">
        <v>3</v>
      </c>
      <c r="E38" s="193" t="s">
        <v>261</v>
      </c>
      <c r="F38" s="193" t="s">
        <v>222</v>
      </c>
      <c r="G38" s="193" t="s">
        <v>260</v>
      </c>
      <c r="H38" s="190" t="e">
        <f>VLOOKUP(E38,'WD(U21)'!$B$6:$J$85,3,FALSE)</f>
        <v>#N/A</v>
      </c>
      <c r="I38" s="194" t="s">
        <v>222</v>
      </c>
      <c r="J38" s="190" t="e">
        <f>VLOOKUP(G38,'WD(U21)'!$B$6:$J$85,3,FALSE)</f>
        <v>#N/A</v>
      </c>
      <c r="K38" s="214"/>
      <c r="L38" s="179"/>
      <c r="M38" s="179"/>
      <c r="N38" s="179"/>
      <c r="O38" s="174"/>
      <c r="P38" s="174"/>
    </row>
    <row r="39" spans="2:16" s="159" customFormat="1" ht="15.75" hidden="1">
      <c r="B39" s="193">
        <v>30</v>
      </c>
      <c r="C39" s="218" t="s">
        <v>257</v>
      </c>
      <c r="D39" s="219">
        <v>5</v>
      </c>
      <c r="E39" s="220" t="s">
        <v>97</v>
      </c>
      <c r="F39" s="220" t="s">
        <v>222</v>
      </c>
      <c r="G39" s="220" t="s">
        <v>223</v>
      </c>
      <c r="H39" s="221">
        <f>VLOOKUP(E39,'WD(U21)'!$B$6:$J$85,3,FALSE)</f>
        <v>0</v>
      </c>
      <c r="I39" s="221" t="s">
        <v>222</v>
      </c>
      <c r="J39" s="221" t="e">
        <f>VLOOKUP(G39,'WD(U21)'!$B$6:$J$85,3,FALSE)</f>
        <v>#N/A</v>
      </c>
      <c r="K39" s="179"/>
      <c r="L39" s="179"/>
      <c r="M39" s="179"/>
      <c r="N39" s="179"/>
      <c r="O39" s="174"/>
      <c r="P39" s="174"/>
    </row>
    <row r="40" spans="2:28" ht="15.75" hidden="1">
      <c r="B40" s="193">
        <v>31</v>
      </c>
      <c r="C40" s="218" t="s">
        <v>257</v>
      </c>
      <c r="D40" s="219">
        <v>6</v>
      </c>
      <c r="E40" s="193" t="s">
        <v>44</v>
      </c>
      <c r="F40" s="193" t="s">
        <v>222</v>
      </c>
      <c r="G40" s="193" t="s">
        <v>92</v>
      </c>
      <c r="H40" s="189">
        <f>VLOOKUP(E40,'WD(U21)'!$B$6:$J$85,3,FALSE)</f>
        <v>0</v>
      </c>
      <c r="I40" s="189" t="s">
        <v>222</v>
      </c>
      <c r="J40" s="189">
        <f>VLOOKUP(G40,'WD(U21)'!$B$6:$J$85,3,FALSE)</f>
        <v>0</v>
      </c>
      <c r="K40" s="179"/>
      <c r="L40" s="179"/>
      <c r="M40" s="179"/>
      <c r="N40" s="179"/>
      <c r="O40" s="174"/>
      <c r="P40" s="174"/>
      <c r="Q40" s="174"/>
      <c r="R40" s="176" t="s">
        <v>217</v>
      </c>
      <c r="S40" s="177" t="s">
        <v>23</v>
      </c>
      <c r="T40" s="177" t="s">
        <v>218</v>
      </c>
      <c r="U40" s="177" t="s">
        <v>219</v>
      </c>
      <c r="V40" s="177" t="s">
        <v>34</v>
      </c>
      <c r="X40" s="176" t="s">
        <v>217</v>
      </c>
      <c r="Y40" s="177" t="s">
        <v>23</v>
      </c>
      <c r="Z40" s="177" t="s">
        <v>218</v>
      </c>
      <c r="AA40" s="177" t="s">
        <v>219</v>
      </c>
      <c r="AB40" s="177" t="s">
        <v>34</v>
      </c>
    </row>
    <row r="41" spans="2:16" s="159" customFormat="1" ht="15.75" hidden="1">
      <c r="B41" s="216">
        <v>20</v>
      </c>
      <c r="C41" s="187" t="s">
        <v>257</v>
      </c>
      <c r="D41" s="181">
        <v>1</v>
      </c>
      <c r="E41" s="193" t="s">
        <v>262</v>
      </c>
      <c r="F41" s="193" t="s">
        <v>222</v>
      </c>
      <c r="G41" s="193" t="s">
        <v>263</v>
      </c>
      <c r="H41" s="190" t="e">
        <f>VLOOKUP(E41,'WD(U21)'!$B$6:$J$85,3,FALSE)</f>
        <v>#N/A</v>
      </c>
      <c r="I41" s="194" t="s">
        <v>222</v>
      </c>
      <c r="J41" s="190" t="e">
        <f>VLOOKUP(G41,'WD(U21)'!$B$6:$J$85,3,FALSE)</f>
        <v>#N/A</v>
      </c>
      <c r="K41" s="214"/>
      <c r="L41" s="179"/>
      <c r="M41" s="179"/>
      <c r="N41" s="179"/>
      <c r="O41" s="174"/>
      <c r="P41" s="174"/>
    </row>
    <row r="42" spans="2:16" s="159" customFormat="1" ht="15.75" hidden="1">
      <c r="B42" s="216">
        <v>21</v>
      </c>
      <c r="C42" s="187" t="s">
        <v>257</v>
      </c>
      <c r="D42" s="181">
        <v>2</v>
      </c>
      <c r="E42" s="193" t="s">
        <v>264</v>
      </c>
      <c r="F42" s="193" t="s">
        <v>222</v>
      </c>
      <c r="G42" s="193" t="s">
        <v>263</v>
      </c>
      <c r="H42" s="190" t="e">
        <f>VLOOKUP(E42,'WD(U21)'!$B$6:$J$85,3,FALSE)</f>
        <v>#N/A</v>
      </c>
      <c r="I42" s="194" t="s">
        <v>222</v>
      </c>
      <c r="J42" s="190" t="e">
        <f>VLOOKUP(G42,'WD(U21)'!$B$6:$J$85,3,FALSE)</f>
        <v>#N/A</v>
      </c>
      <c r="K42" s="214"/>
      <c r="L42" s="179"/>
      <c r="M42" s="179"/>
      <c r="N42" s="179"/>
      <c r="O42" s="174"/>
      <c r="P42" s="174"/>
    </row>
    <row r="43" spans="2:16" s="159" customFormat="1" ht="15.75" hidden="1">
      <c r="B43" s="216">
        <v>22</v>
      </c>
      <c r="C43" s="187" t="s">
        <v>257</v>
      </c>
      <c r="D43" s="181">
        <v>3</v>
      </c>
      <c r="E43" s="193" t="s">
        <v>262</v>
      </c>
      <c r="F43" s="193" t="s">
        <v>222</v>
      </c>
      <c r="G43" s="193" t="s">
        <v>264</v>
      </c>
      <c r="H43" s="190" t="e">
        <f>VLOOKUP(E43,'WD(U21)'!$B$6:$J$85,3,FALSE)</f>
        <v>#N/A</v>
      </c>
      <c r="I43" s="194" t="s">
        <v>222</v>
      </c>
      <c r="J43" s="190" t="e">
        <f>VLOOKUP(G43,'WD(U21)'!$B$6:$J$85,3,FALSE)</f>
        <v>#N/A</v>
      </c>
      <c r="K43" s="214"/>
      <c r="L43" s="179"/>
      <c r="M43" s="179"/>
      <c r="N43" s="179"/>
      <c r="O43" s="174"/>
      <c r="P43" s="174"/>
    </row>
    <row r="44" spans="2:28" ht="15.75" hidden="1">
      <c r="B44" s="193">
        <v>35</v>
      </c>
      <c r="C44" s="218" t="s">
        <v>265</v>
      </c>
      <c r="D44" s="219">
        <v>1</v>
      </c>
      <c r="E44" s="222" t="s">
        <v>266</v>
      </c>
      <c r="F44" s="188" t="s">
        <v>222</v>
      </c>
      <c r="G44" s="223" t="s">
        <v>267</v>
      </c>
      <c r="H44" s="221" t="e">
        <f>VLOOKUP(E44,'WD(U21)'!$B$6:$J$85,3,FALSE)</f>
        <v>#N/A</v>
      </c>
      <c r="I44" s="221" t="s">
        <v>222</v>
      </c>
      <c r="J44" s="221" t="e">
        <f>VLOOKUP(G44,'WD(U21)'!$B$6:$J$85,3,FALSE)</f>
        <v>#N/A</v>
      </c>
      <c r="K44" s="179"/>
      <c r="L44" s="179"/>
      <c r="M44" s="179"/>
      <c r="N44" s="179"/>
      <c r="O44" s="174"/>
      <c r="P44" s="174"/>
      <c r="Q44" s="174"/>
      <c r="R44" s="173"/>
      <c r="S44" s="224"/>
      <c r="T44" s="185"/>
      <c r="U44" s="185"/>
      <c r="V44" s="185"/>
      <c r="X44" s="173"/>
      <c r="Y44" s="224"/>
      <c r="Z44" s="185"/>
      <c r="AA44" s="185"/>
      <c r="AB44" s="185">
        <f>Z44*3+AA44*0</f>
        <v>0</v>
      </c>
    </row>
    <row r="45" spans="2:16" s="159" customFormat="1" ht="15.75" hidden="1">
      <c r="B45" s="193">
        <v>36</v>
      </c>
      <c r="C45" s="218" t="s">
        <v>265</v>
      </c>
      <c r="D45" s="219">
        <v>2</v>
      </c>
      <c r="E45" s="222" t="s">
        <v>268</v>
      </c>
      <c r="F45" s="188" t="s">
        <v>222</v>
      </c>
      <c r="G45" s="223" t="s">
        <v>267</v>
      </c>
      <c r="H45" s="189" t="e">
        <f>VLOOKUP(E45,'WD(U21)'!$B$6:$J$85,3,FALSE)</f>
        <v>#N/A</v>
      </c>
      <c r="I45" s="189" t="s">
        <v>222</v>
      </c>
      <c r="J45" s="189" t="e">
        <f>VLOOKUP(G45,'WD(U21)'!$B$6:$J$85,3,FALSE)</f>
        <v>#N/A</v>
      </c>
      <c r="K45" s="179"/>
      <c r="L45" s="179"/>
      <c r="M45" s="179"/>
      <c r="N45" s="179"/>
      <c r="O45" s="174"/>
      <c r="P45" s="174"/>
    </row>
    <row r="46" spans="2:16" s="159" customFormat="1" ht="15.75" hidden="1">
      <c r="B46" s="186">
        <v>33</v>
      </c>
      <c r="C46" s="225" t="s">
        <v>265</v>
      </c>
      <c r="D46" s="226">
        <v>3</v>
      </c>
      <c r="E46" s="227" t="s">
        <v>266</v>
      </c>
      <c r="F46" s="228" t="s">
        <v>222</v>
      </c>
      <c r="G46" s="229" t="s">
        <v>268</v>
      </c>
      <c r="H46" s="189" t="e">
        <f>VLOOKUP(E46,'WD(U21)'!$B$6:$J$85,3,FALSE)</f>
        <v>#N/A</v>
      </c>
      <c r="I46" s="189" t="s">
        <v>222</v>
      </c>
      <c r="J46" s="189" t="e">
        <f>VLOOKUP(G46,'WD(U21)'!$B$6:$J$85,3,FALSE)</f>
        <v>#N/A</v>
      </c>
      <c r="K46" s="179"/>
      <c r="L46" s="179"/>
      <c r="M46" s="179"/>
      <c r="N46" s="179"/>
      <c r="O46" s="174"/>
      <c r="P46" s="174"/>
    </row>
    <row r="47" spans="2:28" ht="15.75" hidden="1">
      <c r="B47" s="193">
        <v>34</v>
      </c>
      <c r="C47" s="218" t="s">
        <v>269</v>
      </c>
      <c r="D47" s="219">
        <v>1</v>
      </c>
      <c r="E47" s="222" t="s">
        <v>270</v>
      </c>
      <c r="F47" s="188" t="s">
        <v>222</v>
      </c>
      <c r="G47" s="223" t="s">
        <v>271</v>
      </c>
      <c r="H47" s="189" t="e">
        <f>VLOOKUP(E47,'WD(U21)'!$B$6:$J$85,3,FALSE)</f>
        <v>#N/A</v>
      </c>
      <c r="I47" s="189" t="s">
        <v>222</v>
      </c>
      <c r="J47" s="189" t="e">
        <f>VLOOKUP(G47,'WD(U21)'!$B$6:$J$85,3,FALSE)</f>
        <v>#N/A</v>
      </c>
      <c r="K47" s="179"/>
      <c r="L47" s="179"/>
      <c r="M47" s="179"/>
      <c r="N47" s="179"/>
      <c r="O47" s="174"/>
      <c r="P47" s="174"/>
      <c r="Q47" s="175" t="s">
        <v>256</v>
      </c>
      <c r="R47" s="176" t="s">
        <v>217</v>
      </c>
      <c r="S47" s="177" t="s">
        <v>23</v>
      </c>
      <c r="T47" s="177" t="s">
        <v>218</v>
      </c>
      <c r="U47" s="177" t="s">
        <v>219</v>
      </c>
      <c r="V47" s="177" t="s">
        <v>34</v>
      </c>
      <c r="W47" s="178" t="s">
        <v>257</v>
      </c>
      <c r="X47" s="176" t="s">
        <v>217</v>
      </c>
      <c r="Y47" s="177" t="s">
        <v>23</v>
      </c>
      <c r="Z47" s="177" t="s">
        <v>218</v>
      </c>
      <c r="AA47" s="177" t="s">
        <v>219</v>
      </c>
      <c r="AB47" s="177" t="s">
        <v>34</v>
      </c>
    </row>
    <row r="48" spans="2:28" ht="15.75" hidden="1">
      <c r="B48" s="186">
        <v>35</v>
      </c>
      <c r="C48" s="218" t="s">
        <v>269</v>
      </c>
      <c r="D48" s="219">
        <v>2</v>
      </c>
      <c r="E48" s="222" t="s">
        <v>272</v>
      </c>
      <c r="F48" s="188" t="s">
        <v>222</v>
      </c>
      <c r="G48" s="223" t="s">
        <v>271</v>
      </c>
      <c r="H48" s="189" t="e">
        <f>VLOOKUP(E48,'WD(U21)'!$B$6:$J$85,3,FALSE)</f>
        <v>#N/A</v>
      </c>
      <c r="I48" s="189" t="s">
        <v>222</v>
      </c>
      <c r="J48" s="189" t="e">
        <f>VLOOKUP(G48,'WD(U21)'!$B$6:$J$85,3,FALSE)</f>
        <v>#N/A</v>
      </c>
      <c r="K48" s="179"/>
      <c r="L48" s="179"/>
      <c r="M48" s="179"/>
      <c r="N48" s="179"/>
      <c r="O48" s="174"/>
      <c r="P48" s="174"/>
      <c r="Q48" s="174"/>
      <c r="R48" s="173">
        <v>1</v>
      </c>
      <c r="S48" s="185"/>
      <c r="T48" s="185"/>
      <c r="U48" s="185"/>
      <c r="V48" s="185">
        <f aca="true" t="shared" si="13" ref="V48:V50">T48*3+U48*0</f>
        <v>0</v>
      </c>
      <c r="X48" s="173">
        <v>1</v>
      </c>
      <c r="Y48" s="185"/>
      <c r="Z48" s="185"/>
      <c r="AA48" s="185"/>
      <c r="AB48" s="185">
        <f aca="true" t="shared" si="14" ref="AB48:AB51">Z48*3+AA48*0</f>
        <v>0</v>
      </c>
    </row>
    <row r="49" spans="2:28" ht="15.75" hidden="1">
      <c r="B49" s="193">
        <v>36</v>
      </c>
      <c r="C49" s="225" t="s">
        <v>269</v>
      </c>
      <c r="D49" s="230">
        <v>3</v>
      </c>
      <c r="E49" s="227" t="s">
        <v>270</v>
      </c>
      <c r="F49" s="228" t="s">
        <v>222</v>
      </c>
      <c r="G49" s="229" t="s">
        <v>272</v>
      </c>
      <c r="H49" s="189" t="e">
        <f>VLOOKUP(E49,'WD(U21)'!$B$6:$J$85,3,FALSE)</f>
        <v>#N/A</v>
      </c>
      <c r="I49" s="189" t="s">
        <v>222</v>
      </c>
      <c r="J49" s="189" t="e">
        <f>VLOOKUP(G49,'WD(U21)'!$B$6:$J$85,3,FALSE)</f>
        <v>#N/A</v>
      </c>
      <c r="K49" s="179"/>
      <c r="L49" s="179"/>
      <c r="M49" s="179"/>
      <c r="N49" s="179"/>
      <c r="O49" s="174"/>
      <c r="P49" s="174"/>
      <c r="Q49" s="174"/>
      <c r="R49" s="173">
        <v>2</v>
      </c>
      <c r="S49" s="185"/>
      <c r="T49" s="185"/>
      <c r="U49" s="185"/>
      <c r="V49" s="185">
        <f t="shared" si="13"/>
        <v>0</v>
      </c>
      <c r="X49" s="173">
        <v>2</v>
      </c>
      <c r="Y49" s="185"/>
      <c r="Z49" s="185"/>
      <c r="AA49" s="185"/>
      <c r="AB49" s="185">
        <f t="shared" si="14"/>
        <v>0</v>
      </c>
    </row>
    <row r="50" spans="2:28" ht="15.75" hidden="1">
      <c r="B50" s="186">
        <v>37</v>
      </c>
      <c r="C50" s="231" t="s">
        <v>273</v>
      </c>
      <c r="D50" s="219">
        <v>1</v>
      </c>
      <c r="E50" s="232" t="s">
        <v>274</v>
      </c>
      <c r="F50" s="233" t="s">
        <v>222</v>
      </c>
      <c r="G50" s="234" t="s">
        <v>275</v>
      </c>
      <c r="H50" s="189" t="e">
        <f>VLOOKUP(E50,'WD(U21)'!$B$6:$J$85,3,FALSE)</f>
        <v>#N/A</v>
      </c>
      <c r="I50" s="189" t="s">
        <v>222</v>
      </c>
      <c r="J50" s="189" t="e">
        <f>VLOOKUP(G50,'WD(U21)'!$B$6:$J$85,3,FALSE)</f>
        <v>#N/A</v>
      </c>
      <c r="K50" s="179"/>
      <c r="L50" s="179"/>
      <c r="M50" s="179"/>
      <c r="N50" s="179"/>
      <c r="O50" s="174"/>
      <c r="P50" s="174"/>
      <c r="Q50" s="174"/>
      <c r="R50" s="173">
        <v>3</v>
      </c>
      <c r="S50" s="185"/>
      <c r="T50" s="185"/>
      <c r="U50" s="185"/>
      <c r="V50" s="185">
        <f t="shared" si="13"/>
        <v>0</v>
      </c>
      <c r="X50" s="173">
        <v>3</v>
      </c>
      <c r="Y50" s="185"/>
      <c r="Z50" s="185"/>
      <c r="AA50" s="185"/>
      <c r="AB50" s="185">
        <f t="shared" si="14"/>
        <v>0</v>
      </c>
    </row>
    <row r="51" spans="2:28" ht="15.75" hidden="1">
      <c r="B51" s="193">
        <v>38</v>
      </c>
      <c r="C51" s="231" t="s">
        <v>273</v>
      </c>
      <c r="D51" s="219">
        <v>2</v>
      </c>
      <c r="E51" s="222" t="s">
        <v>276</v>
      </c>
      <c r="F51" s="188" t="s">
        <v>222</v>
      </c>
      <c r="G51" s="223" t="s">
        <v>275</v>
      </c>
      <c r="H51" s="189" t="e">
        <f>VLOOKUP(E51,'WD(U21)'!$B$6:$J$85,3,FALSE)</f>
        <v>#N/A</v>
      </c>
      <c r="I51" s="189" t="s">
        <v>222</v>
      </c>
      <c r="J51" s="189" t="e">
        <f>VLOOKUP(G51,'WD(U21)'!$B$6:$J$85,3,FALSE)</f>
        <v>#N/A</v>
      </c>
      <c r="K51" s="179"/>
      <c r="L51" s="179"/>
      <c r="M51" s="179"/>
      <c r="N51" s="179"/>
      <c r="O51" s="174"/>
      <c r="P51" s="174"/>
      <c r="Q51" s="174"/>
      <c r="R51" s="173"/>
      <c r="S51" s="224"/>
      <c r="T51" s="185"/>
      <c r="U51" s="185"/>
      <c r="V51" s="185"/>
      <c r="X51" s="173">
        <v>4</v>
      </c>
      <c r="Y51" s="224"/>
      <c r="Z51" s="185"/>
      <c r="AA51" s="185"/>
      <c r="AB51" s="185">
        <f t="shared" si="14"/>
        <v>0</v>
      </c>
    </row>
    <row r="52" spans="2:16" s="159" customFormat="1" ht="15.75" hidden="1">
      <c r="B52" s="186">
        <v>39</v>
      </c>
      <c r="C52" s="235" t="s">
        <v>273</v>
      </c>
      <c r="D52" s="226">
        <v>3</v>
      </c>
      <c r="E52" s="227" t="s">
        <v>274</v>
      </c>
      <c r="F52" s="228" t="s">
        <v>222</v>
      </c>
      <c r="G52" s="229" t="s">
        <v>276</v>
      </c>
      <c r="H52" s="189" t="e">
        <f>VLOOKUP(E52,'WD(U21)'!$B$6:$J$85,3,FALSE)</f>
        <v>#N/A</v>
      </c>
      <c r="I52" s="189" t="s">
        <v>222</v>
      </c>
      <c r="J52" s="189" t="e">
        <f>VLOOKUP(G52,'WD(U21)'!$B$6:$J$85,3,FALSE)</f>
        <v>#N/A</v>
      </c>
      <c r="K52" s="179"/>
      <c r="L52" s="179"/>
      <c r="M52" s="179"/>
      <c r="N52" s="179"/>
      <c r="O52" s="174"/>
      <c r="P52" s="174"/>
    </row>
    <row r="53" spans="2:16" s="159" customFormat="1" ht="15.75" hidden="1">
      <c r="B53" s="193">
        <v>40</v>
      </c>
      <c r="C53" s="231" t="s">
        <v>277</v>
      </c>
      <c r="D53" s="219">
        <v>1</v>
      </c>
      <c r="E53" s="222" t="s">
        <v>278</v>
      </c>
      <c r="F53" s="188" t="s">
        <v>222</v>
      </c>
      <c r="G53" s="223" t="s">
        <v>279</v>
      </c>
      <c r="H53" s="189" t="e">
        <f>VLOOKUP(E53,'WD(U21)'!$B$6:$J$85,3,FALSE)</f>
        <v>#N/A</v>
      </c>
      <c r="I53" s="189" t="s">
        <v>222</v>
      </c>
      <c r="J53" s="189" t="e">
        <f>VLOOKUP(G53,'WD(U21)'!$B$6:$J$85,3,FALSE)</f>
        <v>#N/A</v>
      </c>
      <c r="K53" s="179"/>
      <c r="L53" s="179"/>
      <c r="M53" s="179"/>
      <c r="N53" s="179"/>
      <c r="O53" s="174"/>
      <c r="P53" s="174"/>
    </row>
    <row r="54" spans="2:16" s="159" customFormat="1" ht="15.75" hidden="1">
      <c r="B54" s="186">
        <v>41</v>
      </c>
      <c r="C54" s="231" t="s">
        <v>277</v>
      </c>
      <c r="D54" s="219">
        <v>2</v>
      </c>
      <c r="E54" s="222" t="s">
        <v>280</v>
      </c>
      <c r="F54" s="188" t="s">
        <v>222</v>
      </c>
      <c r="G54" s="223" t="s">
        <v>279</v>
      </c>
      <c r="H54" s="189" t="e">
        <f>VLOOKUP(E54,'WD(U21)'!$B$6:$J$85,3,FALSE)</f>
        <v>#N/A</v>
      </c>
      <c r="I54" s="189" t="s">
        <v>222</v>
      </c>
      <c r="J54" s="189" t="e">
        <f>VLOOKUP(G54,'WD(U21)'!$B$6:$J$85,3,FALSE)</f>
        <v>#N/A</v>
      </c>
      <c r="K54" s="179"/>
      <c r="L54" s="179"/>
      <c r="M54" s="179"/>
      <c r="N54" s="179"/>
      <c r="O54" s="174"/>
      <c r="P54" s="174"/>
    </row>
    <row r="55" spans="2:16" s="159" customFormat="1" ht="15.75" hidden="1">
      <c r="B55" s="193">
        <v>42</v>
      </c>
      <c r="C55" s="225" t="s">
        <v>277</v>
      </c>
      <c r="D55" s="230">
        <v>3</v>
      </c>
      <c r="E55" s="227" t="s">
        <v>278</v>
      </c>
      <c r="F55" s="228" t="s">
        <v>222</v>
      </c>
      <c r="G55" s="229" t="s">
        <v>280</v>
      </c>
      <c r="H55" s="189" t="e">
        <f>VLOOKUP(E55,'WD(U21)'!$B$6:$J$85,3,FALSE)</f>
        <v>#N/A</v>
      </c>
      <c r="I55" s="189" t="s">
        <v>222</v>
      </c>
      <c r="J55" s="189" t="e">
        <f>VLOOKUP(G55,'WD(U21)'!$B$6:$J$85,3,FALSE)</f>
        <v>#N/A</v>
      </c>
      <c r="K55" s="179"/>
      <c r="L55" s="179"/>
      <c r="M55" s="179"/>
      <c r="N55" s="179"/>
      <c r="O55" s="174"/>
      <c r="P55" s="174"/>
    </row>
    <row r="56" spans="2:16" s="159" customFormat="1" ht="15.75" hidden="1">
      <c r="B56" s="186">
        <v>43</v>
      </c>
      <c r="C56" s="231" t="s">
        <v>281</v>
      </c>
      <c r="D56" s="219">
        <v>1</v>
      </c>
      <c r="E56" s="222" t="s">
        <v>282</v>
      </c>
      <c r="F56" s="188" t="s">
        <v>222</v>
      </c>
      <c r="G56" s="223" t="s">
        <v>283</v>
      </c>
      <c r="H56" s="189" t="e">
        <f>VLOOKUP(E56,'WD(U21)'!$B$6:$J$85,3,FALSE)</f>
        <v>#N/A</v>
      </c>
      <c r="I56" s="189" t="s">
        <v>222</v>
      </c>
      <c r="J56" s="189" t="e">
        <f>VLOOKUP(G56,'WD(U21)'!$B$6:$J$85,3,FALSE)</f>
        <v>#N/A</v>
      </c>
      <c r="K56" s="179"/>
      <c r="L56" s="179"/>
      <c r="M56" s="179"/>
      <c r="N56" s="179"/>
      <c r="O56" s="174"/>
      <c r="P56" s="174"/>
    </row>
    <row r="57" spans="2:16" s="159" customFormat="1" ht="15.75" hidden="1">
      <c r="B57" s="193">
        <v>44</v>
      </c>
      <c r="C57" s="231" t="s">
        <v>281</v>
      </c>
      <c r="D57" s="219">
        <v>2</v>
      </c>
      <c r="E57" s="222" t="s">
        <v>284</v>
      </c>
      <c r="F57" s="188" t="s">
        <v>222</v>
      </c>
      <c r="G57" s="223" t="s">
        <v>285</v>
      </c>
      <c r="H57" s="189" t="e">
        <f>VLOOKUP(E57,'WD(U21)'!$B$6:$J$85,3,FALSE)</f>
        <v>#N/A</v>
      </c>
      <c r="I57" s="189" t="s">
        <v>222</v>
      </c>
      <c r="J57" s="189" t="e">
        <f>VLOOKUP(G57,'WD(U21)'!$B$6:$J$85,3,FALSE)</f>
        <v>#N/A</v>
      </c>
      <c r="K57" s="179"/>
      <c r="L57" s="179"/>
      <c r="M57" s="179"/>
      <c r="N57" s="179"/>
      <c r="O57" s="174"/>
      <c r="P57" s="174"/>
    </row>
    <row r="58" spans="2:16" s="159" customFormat="1" ht="15.75" hidden="1">
      <c r="B58" s="232">
        <v>45</v>
      </c>
      <c r="C58" s="231" t="s">
        <v>281</v>
      </c>
      <c r="D58" s="236">
        <v>3</v>
      </c>
      <c r="E58" s="188" t="s">
        <v>282</v>
      </c>
      <c r="F58" s="188" t="s">
        <v>222</v>
      </c>
      <c r="G58" s="188" t="s">
        <v>285</v>
      </c>
      <c r="H58" s="237" t="e">
        <f>VLOOKUP(E58,'WD(U21)'!$B$6:$J$85,3,FALSE)</f>
        <v>#N/A</v>
      </c>
      <c r="I58" s="189" t="s">
        <v>222</v>
      </c>
      <c r="J58" s="189" t="e">
        <f>VLOOKUP(G58,'WD(U21)'!$B$6:$J$85,3,FALSE)</f>
        <v>#N/A</v>
      </c>
      <c r="K58" s="179"/>
      <c r="L58" s="179"/>
      <c r="M58" s="179"/>
      <c r="N58" s="179"/>
      <c r="O58" s="174"/>
      <c r="P58" s="174"/>
    </row>
    <row r="59" spans="2:16" s="159" customFormat="1" ht="15.75" hidden="1">
      <c r="B59" s="193">
        <v>46</v>
      </c>
      <c r="C59" s="231" t="s">
        <v>281</v>
      </c>
      <c r="D59" s="219">
        <v>4</v>
      </c>
      <c r="E59" s="222" t="s">
        <v>284</v>
      </c>
      <c r="F59" s="188" t="s">
        <v>222</v>
      </c>
      <c r="G59" s="223" t="s">
        <v>283</v>
      </c>
      <c r="H59" s="189" t="e">
        <f>VLOOKUP(E59,'WD(U21)'!$B$6:$J$85,3,FALSE)</f>
        <v>#N/A</v>
      </c>
      <c r="I59" s="189" t="s">
        <v>222</v>
      </c>
      <c r="J59" s="189" t="e">
        <f>VLOOKUP(G59,'WD(U21)'!$B$6:$J$85,3,FALSE)</f>
        <v>#N/A</v>
      </c>
      <c r="K59" s="179"/>
      <c r="L59" s="179"/>
      <c r="M59" s="179"/>
      <c r="N59" s="179"/>
      <c r="O59" s="174"/>
      <c r="P59" s="174"/>
    </row>
    <row r="60" spans="2:16" s="159" customFormat="1" ht="15.75" hidden="1">
      <c r="B60" s="186">
        <v>47</v>
      </c>
      <c r="C60" s="231" t="s">
        <v>281</v>
      </c>
      <c r="D60" s="219">
        <v>5</v>
      </c>
      <c r="E60" s="222" t="s">
        <v>285</v>
      </c>
      <c r="F60" s="188" t="s">
        <v>222</v>
      </c>
      <c r="G60" s="223" t="s">
        <v>283</v>
      </c>
      <c r="H60" s="189" t="e">
        <f>VLOOKUP(E60,'WD(U21)'!$B$6:$J$85,3,FALSE)</f>
        <v>#N/A</v>
      </c>
      <c r="I60" s="189" t="s">
        <v>222</v>
      </c>
      <c r="J60" s="189" t="e">
        <f>VLOOKUP(G60,'WD(U21)'!$B$6:$J$85,3,FALSE)</f>
        <v>#N/A</v>
      </c>
      <c r="K60" s="179"/>
      <c r="L60" s="179"/>
      <c r="M60" s="179"/>
      <c r="N60" s="179"/>
      <c r="O60" s="174"/>
      <c r="P60" s="174"/>
    </row>
    <row r="61" spans="2:16" s="159" customFormat="1" ht="15.75" hidden="1">
      <c r="B61" s="193">
        <v>48</v>
      </c>
      <c r="C61" s="235" t="s">
        <v>281</v>
      </c>
      <c r="D61" s="230">
        <v>6</v>
      </c>
      <c r="E61" s="227" t="s">
        <v>282</v>
      </c>
      <c r="F61" s="228" t="s">
        <v>222</v>
      </c>
      <c r="G61" s="229" t="s">
        <v>284</v>
      </c>
      <c r="H61" s="238" t="e">
        <f>VLOOKUP(E61,'WD(U21)'!$B$6:$J$85,3,FALSE)</f>
        <v>#N/A</v>
      </c>
      <c r="I61" s="238" t="s">
        <v>222</v>
      </c>
      <c r="J61" s="238" t="e">
        <f>VLOOKUP(G61,'WD(U21)'!$B$6:$J$85,3,FALSE)</f>
        <v>#N/A</v>
      </c>
      <c r="K61" s="179"/>
      <c r="L61" s="179"/>
      <c r="M61" s="179"/>
      <c r="N61" s="179"/>
      <c r="O61" s="174"/>
      <c r="P61" s="174"/>
    </row>
    <row r="62" spans="2:17" ht="15.75" hidden="1">
      <c r="B62" s="239"/>
      <c r="C62" s="239"/>
      <c r="D62" s="239"/>
      <c r="E62" s="239"/>
      <c r="F62" s="239"/>
      <c r="G62" s="239"/>
      <c r="H62" s="221" t="e">
        <f>VLOOKUP(E62,'[1]MD'!$B$6:$H$95,3,FALSE)</f>
        <v>#N/A</v>
      </c>
      <c r="I62" s="217"/>
      <c r="J62" s="221" t="e">
        <f>VLOOKUP(G62,'WD(U21)'!$B$6:$J$85,3,FALSE)</f>
        <v>#N/A</v>
      </c>
      <c r="Q62" s="159"/>
    </row>
    <row r="63" spans="8:17" ht="15.75">
      <c r="H63" s="217"/>
      <c r="I63" s="217"/>
      <c r="J63" s="217"/>
      <c r="Q63" s="159"/>
    </row>
    <row r="64" ht="15.75">
      <c r="Q64" s="159"/>
    </row>
    <row r="65" ht="15.75">
      <c r="Q65" s="159"/>
    </row>
  </sheetData>
  <sheetProtection selectLockedCells="1" selectUnlockedCells="1"/>
  <mergeCells count="1">
    <mergeCell ref="H3:J3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3"/>
  <sheetViews>
    <sheetView zoomScale="85" zoomScaleNormal="85" workbookViewId="0" topLeftCell="A1">
      <selection activeCell="S1" sqref="S1"/>
    </sheetView>
  </sheetViews>
  <sheetFormatPr defaultColWidth="9.00390625" defaultRowHeight="16.5"/>
  <cols>
    <col min="1" max="1" width="10.625" style="10" customWidth="1"/>
    <col min="2" max="2" width="8.875" style="10" customWidth="1"/>
    <col min="3" max="3" width="8.625" style="10" customWidth="1"/>
    <col min="4" max="4" width="20.625" style="11" customWidth="1"/>
    <col min="5" max="5" width="12.625" style="93" customWidth="1"/>
    <col min="6" max="6" width="10.625" style="93" customWidth="1"/>
    <col min="7" max="7" width="8.625" style="93" customWidth="1"/>
    <col min="8" max="8" width="12.625" style="93" customWidth="1"/>
    <col min="9" max="9" width="10.625" style="93" customWidth="1"/>
    <col min="10" max="10" width="8.625" style="11" customWidth="1"/>
    <col min="11" max="11" width="12.625" style="11" customWidth="1"/>
    <col min="12" max="12" width="15.125" style="10" customWidth="1"/>
    <col min="13" max="13" width="45.625" style="13" customWidth="1"/>
    <col min="14" max="14" width="15.625" style="10" customWidth="1"/>
    <col min="15" max="15" width="9.00390625" style="11" hidden="1" customWidth="1"/>
    <col min="16" max="19" width="9.00390625" style="10" hidden="1" customWidth="1"/>
    <col min="20" max="16384" width="9.00390625" style="10" customWidth="1"/>
  </cols>
  <sheetData>
    <row r="1" spans="1:12" ht="21" customHeight="1">
      <c r="A1" s="14" t="s">
        <v>18</v>
      </c>
      <c r="B1" s="15"/>
      <c r="C1" s="15"/>
      <c r="D1" s="16"/>
      <c r="E1" s="17"/>
      <c r="F1" s="17"/>
      <c r="G1" s="17"/>
      <c r="H1" s="17"/>
      <c r="I1" s="17"/>
      <c r="J1" s="18"/>
      <c r="K1" s="18"/>
      <c r="L1" s="240"/>
    </row>
    <row r="2" spans="1:12" ht="21" customHeight="1">
      <c r="A2" s="241" t="s">
        <v>19</v>
      </c>
      <c r="B2" s="241"/>
      <c r="C2" s="241"/>
      <c r="D2" s="18"/>
      <c r="E2" s="17"/>
      <c r="F2" s="17"/>
      <c r="G2" s="17"/>
      <c r="H2" s="17"/>
      <c r="I2" s="17"/>
      <c r="J2" s="19"/>
      <c r="K2" s="19"/>
      <c r="L2" s="240"/>
    </row>
    <row r="3" spans="1:14" ht="21" customHeight="1">
      <c r="A3" s="242" t="s">
        <v>20</v>
      </c>
      <c r="B3" s="243"/>
      <c r="C3" s="243"/>
      <c r="D3" s="244"/>
      <c r="E3" s="245"/>
      <c r="F3" s="245"/>
      <c r="G3" s="245"/>
      <c r="H3" s="245"/>
      <c r="I3" s="245"/>
      <c r="J3" s="244"/>
      <c r="K3" s="244"/>
      <c r="L3" s="246"/>
      <c r="M3" s="28"/>
      <c r="N3" s="29"/>
    </row>
    <row r="4" spans="1:14" ht="21" customHeight="1">
      <c r="A4" s="30" t="s">
        <v>21</v>
      </c>
      <c r="B4" s="31" t="s">
        <v>22</v>
      </c>
      <c r="C4" s="32" t="s">
        <v>23</v>
      </c>
      <c r="D4" s="33" t="s">
        <v>24</v>
      </c>
      <c r="E4" s="34"/>
      <c r="F4" s="34"/>
      <c r="G4" s="35" t="s">
        <v>25</v>
      </c>
      <c r="H4" s="34"/>
      <c r="I4" s="34"/>
      <c r="J4" s="35" t="s">
        <v>25</v>
      </c>
      <c r="K4" s="34" t="s">
        <v>26</v>
      </c>
      <c r="L4" s="33" t="s">
        <v>27</v>
      </c>
      <c r="M4" s="247"/>
      <c r="N4" s="40"/>
    </row>
    <row r="5" spans="1:16" ht="21" customHeight="1">
      <c r="A5" s="41" t="s">
        <v>28</v>
      </c>
      <c r="B5" s="42" t="s">
        <v>29</v>
      </c>
      <c r="C5" s="43" t="s">
        <v>30</v>
      </c>
      <c r="D5" s="44" t="s">
        <v>31</v>
      </c>
      <c r="E5" s="248" t="s">
        <v>32</v>
      </c>
      <c r="F5" s="248" t="s">
        <v>33</v>
      </c>
      <c r="G5" s="249" t="s">
        <v>34</v>
      </c>
      <c r="H5" s="248" t="s">
        <v>35</v>
      </c>
      <c r="I5" s="248" t="s">
        <v>33</v>
      </c>
      <c r="J5" s="249" t="s">
        <v>34</v>
      </c>
      <c r="K5" s="250" t="s">
        <v>34</v>
      </c>
      <c r="L5" s="44" t="s">
        <v>29</v>
      </c>
      <c r="M5" s="251"/>
      <c r="N5" s="252" t="s">
        <v>36</v>
      </c>
      <c r="O5" s="11" t="s">
        <v>37</v>
      </c>
      <c r="P5" s="11" t="s">
        <v>38</v>
      </c>
    </row>
    <row r="6" spans="1:18" ht="19.5" customHeight="1">
      <c r="A6" s="253">
        <v>1</v>
      </c>
      <c r="B6" s="54">
        <f aca="true" t="shared" si="0" ref="B6:B46">L6</f>
        <v>0</v>
      </c>
      <c r="C6" s="54">
        <v>1</v>
      </c>
      <c r="D6" s="254" t="s">
        <v>286</v>
      </c>
      <c r="E6" s="255" t="s">
        <v>287</v>
      </c>
      <c r="F6" s="256" t="s">
        <v>288</v>
      </c>
      <c r="G6" s="59">
        <v>42</v>
      </c>
      <c r="H6" s="255" t="s">
        <v>289</v>
      </c>
      <c r="I6" s="256" t="s">
        <v>290</v>
      </c>
      <c r="J6" s="59">
        <v>45.5</v>
      </c>
      <c r="K6" s="257">
        <f aca="true" t="shared" si="1" ref="K6:K96">G6+J6</f>
        <v>87.5</v>
      </c>
      <c r="L6" s="258" t="s">
        <v>44</v>
      </c>
      <c r="M6" s="259"/>
      <c r="N6" s="260"/>
      <c r="P6" s="11">
        <f aca="true" t="shared" si="2" ref="P6:P23">O6/2</f>
        <v>0</v>
      </c>
      <c r="Q6" s="65" t="s">
        <v>45</v>
      </c>
      <c r="R6" s="66" t="s">
        <v>46</v>
      </c>
    </row>
    <row r="7" spans="1:18" ht="19.5" customHeight="1">
      <c r="A7" s="261">
        <v>2</v>
      </c>
      <c r="B7" s="54">
        <f t="shared" si="0"/>
        <v>0</v>
      </c>
      <c r="C7" s="54">
        <v>2</v>
      </c>
      <c r="D7" s="254" t="s">
        <v>291</v>
      </c>
      <c r="E7" s="255" t="s">
        <v>292</v>
      </c>
      <c r="F7" s="256" t="s">
        <v>293</v>
      </c>
      <c r="G7" s="59">
        <v>11.5</v>
      </c>
      <c r="H7" s="255" t="s">
        <v>294</v>
      </c>
      <c r="I7" s="256" t="s">
        <v>295</v>
      </c>
      <c r="J7" s="59">
        <v>24</v>
      </c>
      <c r="K7" s="257">
        <f t="shared" si="1"/>
        <v>35.5</v>
      </c>
      <c r="L7" s="68" t="s">
        <v>52</v>
      </c>
      <c r="M7" s="259"/>
      <c r="N7" s="260"/>
      <c r="P7" s="11">
        <f t="shared" si="2"/>
        <v>0</v>
      </c>
      <c r="Q7" s="65" t="s">
        <v>53</v>
      </c>
      <c r="R7" s="66" t="s">
        <v>54</v>
      </c>
    </row>
    <row r="8" spans="1:18" ht="19.5" customHeight="1">
      <c r="A8" s="261">
        <v>3</v>
      </c>
      <c r="B8" s="54">
        <f t="shared" si="0"/>
        <v>0</v>
      </c>
      <c r="C8" s="54">
        <v>3</v>
      </c>
      <c r="D8" s="256" t="s">
        <v>296</v>
      </c>
      <c r="E8" s="255" t="s">
        <v>297</v>
      </c>
      <c r="F8" s="256" t="s">
        <v>298</v>
      </c>
      <c r="G8" s="59">
        <v>28.5</v>
      </c>
      <c r="H8" s="255" t="s">
        <v>299</v>
      </c>
      <c r="I8" s="262" t="s">
        <v>43</v>
      </c>
      <c r="J8" s="59">
        <v>0</v>
      </c>
      <c r="K8" s="257">
        <f t="shared" si="1"/>
        <v>28.5</v>
      </c>
      <c r="L8" s="68" t="s">
        <v>59</v>
      </c>
      <c r="M8" s="259"/>
      <c r="N8" s="260"/>
      <c r="P8" s="11">
        <f t="shared" si="2"/>
        <v>0</v>
      </c>
      <c r="Q8" s="65" t="s">
        <v>60</v>
      </c>
      <c r="R8" s="66" t="s">
        <v>61</v>
      </c>
    </row>
    <row r="9" spans="1:18" ht="19.5" customHeight="1">
      <c r="A9" s="261">
        <v>4</v>
      </c>
      <c r="B9" s="54">
        <f t="shared" si="0"/>
        <v>0</v>
      </c>
      <c r="C9" s="54">
        <v>4</v>
      </c>
      <c r="D9" s="254">
        <v>170</v>
      </c>
      <c r="E9" s="255" t="s">
        <v>300</v>
      </c>
      <c r="F9" s="256" t="s">
        <v>301</v>
      </c>
      <c r="G9" s="59">
        <v>12</v>
      </c>
      <c r="H9" s="255" t="s">
        <v>302</v>
      </c>
      <c r="I9" s="256" t="s">
        <v>303</v>
      </c>
      <c r="J9" s="59">
        <v>12</v>
      </c>
      <c r="K9" s="257">
        <f t="shared" si="1"/>
        <v>24</v>
      </c>
      <c r="L9" s="74" t="s">
        <v>75</v>
      </c>
      <c r="M9" s="263" t="s">
        <v>304</v>
      </c>
      <c r="N9" s="260"/>
      <c r="O9" s="11">
        <v>12</v>
      </c>
      <c r="P9" s="11">
        <f t="shared" si="2"/>
        <v>6</v>
      </c>
      <c r="Q9" s="65" t="s">
        <v>68</v>
      </c>
      <c r="R9" s="66" t="s">
        <v>69</v>
      </c>
    </row>
    <row r="10" spans="1:19" ht="19.5" customHeight="1">
      <c r="A10" s="261">
        <v>5</v>
      </c>
      <c r="B10" s="54">
        <f t="shared" si="0"/>
        <v>0</v>
      </c>
      <c r="C10" s="54">
        <v>4</v>
      </c>
      <c r="D10" s="256" t="s">
        <v>305</v>
      </c>
      <c r="E10" s="255" t="s">
        <v>306</v>
      </c>
      <c r="F10" s="256" t="s">
        <v>307</v>
      </c>
      <c r="G10" s="59">
        <v>12</v>
      </c>
      <c r="H10" s="255" t="s">
        <v>308</v>
      </c>
      <c r="I10" s="256" t="s">
        <v>309</v>
      </c>
      <c r="J10" s="59">
        <v>12</v>
      </c>
      <c r="K10" s="257">
        <f t="shared" si="1"/>
        <v>24</v>
      </c>
      <c r="L10" s="74" t="s">
        <v>67</v>
      </c>
      <c r="M10" s="263" t="s">
        <v>304</v>
      </c>
      <c r="N10" s="260"/>
      <c r="P10" s="11">
        <f t="shared" si="2"/>
        <v>0</v>
      </c>
      <c r="Q10" s="65" t="s">
        <v>76</v>
      </c>
      <c r="R10" s="66" t="s">
        <v>77</v>
      </c>
      <c r="S10" s="71" t="s">
        <v>310</v>
      </c>
    </row>
    <row r="11" spans="1:19" ht="19.5" customHeight="1">
      <c r="A11" s="261">
        <v>6</v>
      </c>
      <c r="B11" s="54">
        <f t="shared" si="0"/>
        <v>0</v>
      </c>
      <c r="C11" s="54">
        <v>6</v>
      </c>
      <c r="D11" s="254" t="s">
        <v>311</v>
      </c>
      <c r="E11" s="255" t="s">
        <v>312</v>
      </c>
      <c r="F11" s="256" t="s">
        <v>313</v>
      </c>
      <c r="G11" s="59">
        <v>0</v>
      </c>
      <c r="H11" s="255" t="s">
        <v>314</v>
      </c>
      <c r="I11" s="256" t="s">
        <v>315</v>
      </c>
      <c r="J11" s="59">
        <v>8</v>
      </c>
      <c r="K11" s="257">
        <f t="shared" si="1"/>
        <v>8</v>
      </c>
      <c r="L11" s="264" t="s">
        <v>82</v>
      </c>
      <c r="M11" s="259"/>
      <c r="N11" s="260"/>
      <c r="O11" s="11">
        <v>8</v>
      </c>
      <c r="P11" s="11">
        <f t="shared" si="2"/>
        <v>4</v>
      </c>
      <c r="S11" s="10" t="s">
        <v>316</v>
      </c>
    </row>
    <row r="12" spans="1:19" ht="19.5" customHeight="1">
      <c r="A12" s="261">
        <v>7</v>
      </c>
      <c r="B12" s="54">
        <f t="shared" si="0"/>
        <v>0</v>
      </c>
      <c r="C12" s="54">
        <v>7</v>
      </c>
      <c r="D12" s="256" t="s">
        <v>317</v>
      </c>
      <c r="E12" s="255" t="s">
        <v>318</v>
      </c>
      <c r="F12" s="262" t="s">
        <v>43</v>
      </c>
      <c r="G12" s="59">
        <v>0</v>
      </c>
      <c r="H12" s="255" t="s">
        <v>319</v>
      </c>
      <c r="I12" s="262" t="s">
        <v>43</v>
      </c>
      <c r="J12" s="59">
        <v>0</v>
      </c>
      <c r="K12" s="257">
        <f t="shared" si="1"/>
        <v>0</v>
      </c>
      <c r="L12" s="74" t="s">
        <v>116</v>
      </c>
      <c r="M12" s="263" t="s">
        <v>320</v>
      </c>
      <c r="N12" s="260"/>
      <c r="O12" s="11">
        <v>8</v>
      </c>
      <c r="P12" s="11">
        <f t="shared" si="2"/>
        <v>4</v>
      </c>
      <c r="S12" s="265">
        <v>170</v>
      </c>
    </row>
    <row r="13" spans="1:19" ht="19.5" customHeight="1">
      <c r="A13" s="261">
        <v>8</v>
      </c>
      <c r="B13" s="54">
        <f t="shared" si="0"/>
        <v>0</v>
      </c>
      <c r="C13" s="54">
        <v>7</v>
      </c>
      <c r="D13" s="256" t="s">
        <v>321</v>
      </c>
      <c r="E13" s="255" t="s">
        <v>322</v>
      </c>
      <c r="F13" s="262" t="s">
        <v>43</v>
      </c>
      <c r="G13" s="59">
        <v>0</v>
      </c>
      <c r="H13" s="255" t="s">
        <v>323</v>
      </c>
      <c r="I13" s="262" t="s">
        <v>43</v>
      </c>
      <c r="J13" s="59">
        <v>0</v>
      </c>
      <c r="K13" s="257">
        <f t="shared" si="1"/>
        <v>0</v>
      </c>
      <c r="L13" s="74" t="s">
        <v>135</v>
      </c>
      <c r="M13" s="263" t="s">
        <v>320</v>
      </c>
      <c r="N13" s="260"/>
      <c r="O13" s="11">
        <v>10</v>
      </c>
      <c r="P13" s="11">
        <f t="shared" si="2"/>
        <v>5</v>
      </c>
      <c r="S13" s="71" t="s">
        <v>324</v>
      </c>
    </row>
    <row r="14" spans="1:19" ht="19.5" customHeight="1">
      <c r="A14" s="261">
        <v>9</v>
      </c>
      <c r="B14" s="54">
        <f t="shared" si="0"/>
        <v>0</v>
      </c>
      <c r="C14" s="54">
        <v>7</v>
      </c>
      <c r="D14" s="256" t="s">
        <v>325</v>
      </c>
      <c r="E14" s="255" t="s">
        <v>326</v>
      </c>
      <c r="F14" s="262" t="s">
        <v>43</v>
      </c>
      <c r="G14" s="59">
        <v>0</v>
      </c>
      <c r="H14" s="255" t="s">
        <v>327</v>
      </c>
      <c r="I14" s="262" t="s">
        <v>43</v>
      </c>
      <c r="J14" s="59">
        <v>0</v>
      </c>
      <c r="K14" s="257">
        <f t="shared" si="1"/>
        <v>0</v>
      </c>
      <c r="L14" s="74" t="s">
        <v>153</v>
      </c>
      <c r="M14" s="263" t="s">
        <v>320</v>
      </c>
      <c r="N14" s="260"/>
      <c r="O14" s="11">
        <v>3</v>
      </c>
      <c r="P14" s="11">
        <f t="shared" si="2"/>
        <v>1.5</v>
      </c>
      <c r="Q14" s="65" t="s">
        <v>98</v>
      </c>
      <c r="R14" s="66" t="s">
        <v>99</v>
      </c>
      <c r="S14" s="10" t="s">
        <v>328</v>
      </c>
    </row>
    <row r="15" spans="1:19" ht="19.5" customHeight="1">
      <c r="A15" s="261">
        <v>10</v>
      </c>
      <c r="B15" s="54">
        <f t="shared" si="0"/>
        <v>0</v>
      </c>
      <c r="C15" s="54">
        <v>7</v>
      </c>
      <c r="D15" s="254" t="s">
        <v>328</v>
      </c>
      <c r="E15" s="255" t="s">
        <v>329</v>
      </c>
      <c r="F15" s="256" t="s">
        <v>330</v>
      </c>
      <c r="G15" s="59">
        <v>0</v>
      </c>
      <c r="H15" s="255" t="s">
        <v>331</v>
      </c>
      <c r="I15" s="262" t="s">
        <v>43</v>
      </c>
      <c r="J15" s="59">
        <v>0</v>
      </c>
      <c r="K15" s="257">
        <f t="shared" si="1"/>
        <v>0</v>
      </c>
      <c r="L15" s="74" t="s">
        <v>97</v>
      </c>
      <c r="M15" s="263" t="s">
        <v>320</v>
      </c>
      <c r="N15" s="260"/>
      <c r="O15" s="11">
        <v>10</v>
      </c>
      <c r="P15" s="11">
        <f t="shared" si="2"/>
        <v>5</v>
      </c>
      <c r="S15" s="71" t="s">
        <v>321</v>
      </c>
    </row>
    <row r="16" spans="1:19" ht="19.5" customHeight="1">
      <c r="A16" s="261">
        <v>11</v>
      </c>
      <c r="B16" s="54">
        <f t="shared" si="0"/>
        <v>0</v>
      </c>
      <c r="C16" s="54">
        <v>7</v>
      </c>
      <c r="D16" s="254" t="s">
        <v>316</v>
      </c>
      <c r="E16" s="255" t="s">
        <v>332</v>
      </c>
      <c r="F16" s="256" t="s">
        <v>333</v>
      </c>
      <c r="G16" s="59">
        <v>0</v>
      </c>
      <c r="H16" s="255" t="s">
        <v>334</v>
      </c>
      <c r="I16" s="256" t="s">
        <v>335</v>
      </c>
      <c r="J16" s="59">
        <v>0</v>
      </c>
      <c r="K16" s="257">
        <f t="shared" si="1"/>
        <v>0</v>
      </c>
      <c r="L16" s="74" t="s">
        <v>130</v>
      </c>
      <c r="M16" s="263" t="s">
        <v>320</v>
      </c>
      <c r="N16" s="260"/>
      <c r="O16" s="11">
        <v>12</v>
      </c>
      <c r="P16" s="11">
        <f t="shared" si="2"/>
        <v>6</v>
      </c>
      <c r="S16" s="10" t="s">
        <v>336</v>
      </c>
    </row>
    <row r="17" spans="1:19" ht="19.5" customHeight="1">
      <c r="A17" s="261">
        <v>12</v>
      </c>
      <c r="B17" s="54">
        <f t="shared" si="0"/>
        <v>0</v>
      </c>
      <c r="C17" s="54">
        <v>7</v>
      </c>
      <c r="D17" s="256" t="s">
        <v>324</v>
      </c>
      <c r="E17" s="255" t="s">
        <v>337</v>
      </c>
      <c r="F17" s="262" t="s">
        <v>43</v>
      </c>
      <c r="G17" s="59">
        <v>0</v>
      </c>
      <c r="H17" s="255" t="s">
        <v>338</v>
      </c>
      <c r="I17" s="262" t="s">
        <v>43</v>
      </c>
      <c r="J17" s="59">
        <v>0</v>
      </c>
      <c r="K17" s="257">
        <f t="shared" si="1"/>
        <v>0</v>
      </c>
      <c r="L17" s="74" t="s">
        <v>146</v>
      </c>
      <c r="M17" s="263" t="s">
        <v>320</v>
      </c>
      <c r="N17" s="260"/>
      <c r="O17" s="11">
        <v>12</v>
      </c>
      <c r="P17" s="11">
        <f t="shared" si="2"/>
        <v>6</v>
      </c>
      <c r="S17" s="10" t="s">
        <v>339</v>
      </c>
    </row>
    <row r="18" spans="1:19" ht="19.5" customHeight="1">
      <c r="A18" s="261">
        <v>13</v>
      </c>
      <c r="B18" s="54">
        <f t="shared" si="0"/>
        <v>0</v>
      </c>
      <c r="C18" s="54">
        <v>7</v>
      </c>
      <c r="D18" s="254" t="s">
        <v>340</v>
      </c>
      <c r="E18" s="255" t="s">
        <v>341</v>
      </c>
      <c r="F18" s="262" t="s">
        <v>43</v>
      </c>
      <c r="G18" s="59">
        <v>0</v>
      </c>
      <c r="H18" s="255" t="s">
        <v>342</v>
      </c>
      <c r="I18" s="262" t="s">
        <v>43</v>
      </c>
      <c r="J18" s="59">
        <v>0</v>
      </c>
      <c r="K18" s="257">
        <f t="shared" si="1"/>
        <v>0</v>
      </c>
      <c r="L18" s="74" t="s">
        <v>92</v>
      </c>
      <c r="M18" s="263" t="s">
        <v>320</v>
      </c>
      <c r="N18" s="260"/>
      <c r="O18" s="11">
        <v>8</v>
      </c>
      <c r="P18" s="11">
        <f t="shared" si="2"/>
        <v>4</v>
      </c>
      <c r="Q18" s="76" t="s">
        <v>124</v>
      </c>
      <c r="R18" s="66" t="s">
        <v>125</v>
      </c>
      <c r="S18" s="10" t="s">
        <v>340</v>
      </c>
    </row>
    <row r="19" spans="1:19" ht="19.5" customHeight="1">
      <c r="A19" s="261">
        <v>14</v>
      </c>
      <c r="B19" s="54">
        <f t="shared" si="0"/>
        <v>0</v>
      </c>
      <c r="C19" s="54">
        <v>7</v>
      </c>
      <c r="D19" s="254" t="s">
        <v>339</v>
      </c>
      <c r="E19" s="255" t="s">
        <v>343</v>
      </c>
      <c r="F19" s="262" t="s">
        <v>43</v>
      </c>
      <c r="G19" s="59">
        <v>0</v>
      </c>
      <c r="H19" s="255" t="s">
        <v>344</v>
      </c>
      <c r="I19" s="262" t="s">
        <v>43</v>
      </c>
      <c r="J19" s="59">
        <v>0</v>
      </c>
      <c r="K19" s="257">
        <f t="shared" si="1"/>
        <v>0</v>
      </c>
      <c r="L19" s="74" t="s">
        <v>123</v>
      </c>
      <c r="M19" s="263" t="s">
        <v>320</v>
      </c>
      <c r="N19" s="260"/>
      <c r="O19" s="11">
        <v>10</v>
      </c>
      <c r="P19" s="11">
        <f t="shared" si="2"/>
        <v>5</v>
      </c>
      <c r="S19" s="71" t="s">
        <v>345</v>
      </c>
    </row>
    <row r="20" spans="1:19" ht="19.5" customHeight="1">
      <c r="A20" s="261">
        <v>15</v>
      </c>
      <c r="B20" s="54">
        <f t="shared" si="0"/>
        <v>0</v>
      </c>
      <c r="C20" s="54">
        <v>7</v>
      </c>
      <c r="D20" s="254" t="s">
        <v>336</v>
      </c>
      <c r="E20" s="255" t="s">
        <v>346</v>
      </c>
      <c r="F20" s="262" t="s">
        <v>43</v>
      </c>
      <c r="G20" s="59">
        <v>0</v>
      </c>
      <c r="H20" s="255" t="s">
        <v>347</v>
      </c>
      <c r="I20" s="262" t="s">
        <v>43</v>
      </c>
      <c r="J20" s="59">
        <v>0</v>
      </c>
      <c r="K20" s="257">
        <f t="shared" si="1"/>
        <v>0</v>
      </c>
      <c r="L20" s="74" t="s">
        <v>110</v>
      </c>
      <c r="M20" s="263" t="s">
        <v>320</v>
      </c>
      <c r="N20" s="260"/>
      <c r="O20" s="11">
        <v>10</v>
      </c>
      <c r="P20" s="11">
        <f t="shared" si="2"/>
        <v>5</v>
      </c>
      <c r="S20" s="10" t="s">
        <v>311</v>
      </c>
    </row>
    <row r="21" spans="1:19" ht="19.5" customHeight="1">
      <c r="A21" s="261">
        <v>16</v>
      </c>
      <c r="B21" s="54">
        <f t="shared" si="0"/>
        <v>0</v>
      </c>
      <c r="C21" s="54">
        <v>7</v>
      </c>
      <c r="D21" s="254" t="s">
        <v>348</v>
      </c>
      <c r="E21" s="255" t="s">
        <v>349</v>
      </c>
      <c r="F21" s="262" t="s">
        <v>43</v>
      </c>
      <c r="G21" s="59">
        <v>0</v>
      </c>
      <c r="H21" s="255" t="s">
        <v>350</v>
      </c>
      <c r="I21" s="262" t="s">
        <v>43</v>
      </c>
      <c r="J21" s="59">
        <v>0</v>
      </c>
      <c r="K21" s="257">
        <f t="shared" si="1"/>
        <v>0</v>
      </c>
      <c r="L21" s="74" t="s">
        <v>142</v>
      </c>
      <c r="M21" s="263" t="s">
        <v>320</v>
      </c>
      <c r="N21" s="260"/>
      <c r="O21" s="11">
        <v>3</v>
      </c>
      <c r="P21" s="11">
        <f t="shared" si="2"/>
        <v>1.5</v>
      </c>
      <c r="S21" s="71" t="s">
        <v>317</v>
      </c>
    </row>
    <row r="22" spans="1:19" ht="19.5" customHeight="1">
      <c r="A22" s="261">
        <v>22</v>
      </c>
      <c r="B22" s="54">
        <f t="shared" si="0"/>
        <v>0</v>
      </c>
      <c r="C22" s="54">
        <v>7</v>
      </c>
      <c r="D22" s="256" t="s">
        <v>310</v>
      </c>
      <c r="E22" s="255" t="s">
        <v>351</v>
      </c>
      <c r="F22" s="262" t="s">
        <v>43</v>
      </c>
      <c r="G22" s="59">
        <v>0</v>
      </c>
      <c r="H22" s="255" t="s">
        <v>352</v>
      </c>
      <c r="I22" s="262" t="s">
        <v>43</v>
      </c>
      <c r="J22" s="59">
        <v>0</v>
      </c>
      <c r="K22" s="257">
        <f t="shared" si="1"/>
        <v>0</v>
      </c>
      <c r="L22" s="74" t="s">
        <v>104</v>
      </c>
      <c r="M22" s="263" t="s">
        <v>320</v>
      </c>
      <c r="N22" s="260"/>
      <c r="O22" s="11">
        <v>12</v>
      </c>
      <c r="P22" s="11">
        <f t="shared" si="2"/>
        <v>6</v>
      </c>
      <c r="Q22" s="65" t="s">
        <v>147</v>
      </c>
      <c r="R22" s="66" t="s">
        <v>148</v>
      </c>
      <c r="S22" s="71" t="s">
        <v>325</v>
      </c>
    </row>
    <row r="23" spans="1:19" ht="19.5" customHeight="1">
      <c r="A23" s="261">
        <v>23</v>
      </c>
      <c r="B23" s="54">
        <f t="shared" si="0"/>
        <v>0</v>
      </c>
      <c r="C23" s="54">
        <v>7</v>
      </c>
      <c r="D23" s="256" t="s">
        <v>345</v>
      </c>
      <c r="E23" s="255" t="s">
        <v>353</v>
      </c>
      <c r="F23" s="262" t="s">
        <v>43</v>
      </c>
      <c r="G23" s="59">
        <v>0</v>
      </c>
      <c r="H23" s="255" t="s">
        <v>354</v>
      </c>
      <c r="I23" s="262" t="s">
        <v>43</v>
      </c>
      <c r="J23" s="59">
        <v>0</v>
      </c>
      <c r="K23" s="257">
        <f t="shared" si="1"/>
        <v>0</v>
      </c>
      <c r="L23" s="74" t="s">
        <v>88</v>
      </c>
      <c r="M23" s="263" t="s">
        <v>320</v>
      </c>
      <c r="N23" s="260"/>
      <c r="O23" s="11">
        <v>8</v>
      </c>
      <c r="P23" s="11">
        <f t="shared" si="2"/>
        <v>4</v>
      </c>
      <c r="S23" s="10" t="s">
        <v>348</v>
      </c>
    </row>
    <row r="24" spans="1:16" ht="19.5" customHeight="1" hidden="1">
      <c r="A24" s="261">
        <v>24</v>
      </c>
      <c r="B24" s="54">
        <f t="shared" si="0"/>
        <v>0</v>
      </c>
      <c r="C24" s="54"/>
      <c r="D24" s="254"/>
      <c r="E24" s="254"/>
      <c r="F24" s="256" t="s">
        <v>355</v>
      </c>
      <c r="G24" s="80"/>
      <c r="H24" s="254"/>
      <c r="I24" s="256" t="s">
        <v>355</v>
      </c>
      <c r="J24" s="80"/>
      <c r="K24" s="257">
        <f t="shared" si="1"/>
        <v>0</v>
      </c>
      <c r="L24" s="74"/>
      <c r="M24" s="266"/>
      <c r="N24" s="260"/>
      <c r="P24" s="267"/>
    </row>
    <row r="25" spans="1:16" ht="19.5" customHeight="1" hidden="1">
      <c r="A25" s="261">
        <v>25</v>
      </c>
      <c r="B25" s="54">
        <f t="shared" si="0"/>
        <v>0</v>
      </c>
      <c r="C25" s="54"/>
      <c r="D25" s="254"/>
      <c r="E25" s="254"/>
      <c r="F25" s="256" t="s">
        <v>57</v>
      </c>
      <c r="G25" s="80"/>
      <c r="H25" s="254"/>
      <c r="I25" s="256" t="s">
        <v>355</v>
      </c>
      <c r="J25" s="80"/>
      <c r="K25" s="257">
        <f t="shared" si="1"/>
        <v>0</v>
      </c>
      <c r="L25" s="74"/>
      <c r="M25" s="266"/>
      <c r="N25" s="260"/>
      <c r="P25" s="267"/>
    </row>
    <row r="26" spans="1:16" ht="19.5" customHeight="1" hidden="1">
      <c r="A26" s="261">
        <v>26</v>
      </c>
      <c r="B26" s="54">
        <f t="shared" si="0"/>
        <v>0</v>
      </c>
      <c r="C26" s="54"/>
      <c r="D26" s="254"/>
      <c r="E26" s="254"/>
      <c r="F26" s="256" t="s">
        <v>113</v>
      </c>
      <c r="G26" s="80"/>
      <c r="H26" s="254"/>
      <c r="I26" s="256" t="s">
        <v>115</v>
      </c>
      <c r="J26" s="80"/>
      <c r="K26" s="257">
        <f t="shared" si="1"/>
        <v>0</v>
      </c>
      <c r="L26" s="74"/>
      <c r="M26" s="266"/>
      <c r="N26" s="260"/>
      <c r="P26" s="267"/>
    </row>
    <row r="27" spans="1:16" ht="19.5" customHeight="1" hidden="1">
      <c r="A27" s="261">
        <v>27</v>
      </c>
      <c r="B27" s="54">
        <f t="shared" si="0"/>
        <v>0</v>
      </c>
      <c r="C27" s="54"/>
      <c r="D27" s="254"/>
      <c r="E27" s="254"/>
      <c r="F27" s="256" t="s">
        <v>330</v>
      </c>
      <c r="G27" s="80"/>
      <c r="H27" s="254"/>
      <c r="I27" s="256" t="s">
        <v>355</v>
      </c>
      <c r="J27" s="80"/>
      <c r="K27" s="257">
        <f t="shared" si="1"/>
        <v>0</v>
      </c>
      <c r="L27" s="74"/>
      <c r="M27" s="266"/>
      <c r="N27" s="260"/>
      <c r="P27" s="267"/>
    </row>
    <row r="28" spans="1:16" ht="19.5" customHeight="1" hidden="1">
      <c r="A28" s="261">
        <v>28</v>
      </c>
      <c r="B28" s="54">
        <f t="shared" si="0"/>
        <v>0</v>
      </c>
      <c r="C28" s="54"/>
      <c r="D28" s="254"/>
      <c r="E28" s="254"/>
      <c r="F28" s="256" t="s">
        <v>356</v>
      </c>
      <c r="G28" s="80"/>
      <c r="H28" s="254"/>
      <c r="I28" s="256" t="s">
        <v>355</v>
      </c>
      <c r="J28" s="80"/>
      <c r="K28" s="257">
        <f t="shared" si="1"/>
        <v>0</v>
      </c>
      <c r="L28" s="74"/>
      <c r="M28" s="266"/>
      <c r="N28" s="260"/>
      <c r="P28" s="267"/>
    </row>
    <row r="29" spans="1:16" ht="19.5" customHeight="1" hidden="1">
      <c r="A29" s="261">
        <v>29</v>
      </c>
      <c r="B29" s="54">
        <f t="shared" si="0"/>
        <v>0</v>
      </c>
      <c r="C29" s="54"/>
      <c r="D29" s="254"/>
      <c r="E29" s="254"/>
      <c r="F29" s="256" t="s">
        <v>357</v>
      </c>
      <c r="G29" s="80"/>
      <c r="H29" s="254"/>
      <c r="I29" s="256" t="s">
        <v>358</v>
      </c>
      <c r="J29" s="80"/>
      <c r="K29" s="257">
        <f t="shared" si="1"/>
        <v>0</v>
      </c>
      <c r="L29" s="74"/>
      <c r="M29" s="266"/>
      <c r="N29" s="260"/>
      <c r="P29" s="267"/>
    </row>
    <row r="30" spans="1:16" ht="19.5" customHeight="1" hidden="1">
      <c r="A30" s="261">
        <v>30</v>
      </c>
      <c r="B30" s="54">
        <f t="shared" si="0"/>
        <v>0</v>
      </c>
      <c r="C30" s="54"/>
      <c r="D30" s="254"/>
      <c r="E30" s="254"/>
      <c r="F30" s="256" t="s">
        <v>359</v>
      </c>
      <c r="G30" s="80"/>
      <c r="H30" s="254"/>
      <c r="I30" s="256" t="s">
        <v>355</v>
      </c>
      <c r="J30" s="80"/>
      <c r="K30" s="257">
        <f t="shared" si="1"/>
        <v>0</v>
      </c>
      <c r="L30" s="74"/>
      <c r="M30" s="266"/>
      <c r="N30" s="260"/>
      <c r="P30" s="267"/>
    </row>
    <row r="31" spans="1:16" ht="19.5" customHeight="1" hidden="1">
      <c r="A31" s="261">
        <v>31</v>
      </c>
      <c r="B31" s="54">
        <f t="shared" si="0"/>
        <v>0</v>
      </c>
      <c r="C31" s="54"/>
      <c r="D31" s="254"/>
      <c r="E31" s="254"/>
      <c r="F31" s="256" t="s">
        <v>360</v>
      </c>
      <c r="G31" s="80"/>
      <c r="H31" s="254"/>
      <c r="I31" s="256" t="s">
        <v>335</v>
      </c>
      <c r="J31" s="80"/>
      <c r="K31" s="257">
        <f t="shared" si="1"/>
        <v>0</v>
      </c>
      <c r="L31" s="74"/>
      <c r="M31" s="266"/>
      <c r="N31" s="260"/>
      <c r="P31" s="267"/>
    </row>
    <row r="32" spans="1:16" ht="19.5" customHeight="1" hidden="1">
      <c r="A32" s="261">
        <v>32</v>
      </c>
      <c r="B32" s="54">
        <f t="shared" si="0"/>
        <v>0</v>
      </c>
      <c r="C32" s="54"/>
      <c r="D32" s="254"/>
      <c r="E32" s="254"/>
      <c r="F32" s="256" t="s">
        <v>139</v>
      </c>
      <c r="G32" s="80"/>
      <c r="H32" s="254"/>
      <c r="I32" s="256" t="s">
        <v>141</v>
      </c>
      <c r="J32" s="80"/>
      <c r="K32" s="257">
        <f t="shared" si="1"/>
        <v>0</v>
      </c>
      <c r="L32" s="74"/>
      <c r="M32" s="266"/>
      <c r="N32" s="260"/>
      <c r="P32" s="267"/>
    </row>
    <row r="33" spans="1:16" ht="19.5" customHeight="1" hidden="1">
      <c r="A33" s="261">
        <v>33</v>
      </c>
      <c r="B33" s="54">
        <f t="shared" si="0"/>
        <v>0</v>
      </c>
      <c r="C33" s="54"/>
      <c r="D33" s="254"/>
      <c r="E33" s="254"/>
      <c r="F33" s="256" t="s">
        <v>144</v>
      </c>
      <c r="G33" s="80"/>
      <c r="H33" s="254"/>
      <c r="I33" s="256" t="s">
        <v>355</v>
      </c>
      <c r="J33" s="80"/>
      <c r="K33" s="257">
        <f t="shared" si="1"/>
        <v>0</v>
      </c>
      <c r="L33" s="74"/>
      <c r="M33" s="266"/>
      <c r="N33" s="260"/>
      <c r="P33" s="267"/>
    </row>
    <row r="34" spans="1:16" ht="19.5" customHeight="1" hidden="1">
      <c r="A34" s="261">
        <v>34</v>
      </c>
      <c r="B34" s="54">
        <f t="shared" si="0"/>
        <v>0</v>
      </c>
      <c r="C34" s="54"/>
      <c r="D34" s="254"/>
      <c r="E34" s="254"/>
      <c r="F34" s="256" t="s">
        <v>120</v>
      </c>
      <c r="G34" s="80"/>
      <c r="H34" s="254"/>
      <c r="I34" s="256" t="s">
        <v>122</v>
      </c>
      <c r="J34" s="80"/>
      <c r="K34" s="257">
        <f t="shared" si="1"/>
        <v>0</v>
      </c>
      <c r="L34" s="74"/>
      <c r="M34" s="266"/>
      <c r="N34" s="260"/>
      <c r="P34" s="267"/>
    </row>
    <row r="35" spans="1:16" ht="19.5" customHeight="1" hidden="1">
      <c r="A35" s="261">
        <v>35</v>
      </c>
      <c r="B35" s="54">
        <f t="shared" si="0"/>
        <v>0</v>
      </c>
      <c r="C35" s="54"/>
      <c r="D35" s="254"/>
      <c r="E35" s="254"/>
      <c r="F35" s="256" t="s">
        <v>355</v>
      </c>
      <c r="G35" s="80"/>
      <c r="H35" s="254"/>
      <c r="I35" s="256" t="s">
        <v>355</v>
      </c>
      <c r="J35" s="80"/>
      <c r="K35" s="257">
        <f t="shared" si="1"/>
        <v>0</v>
      </c>
      <c r="L35" s="74"/>
      <c r="M35" s="266"/>
      <c r="N35" s="260"/>
      <c r="P35" s="267"/>
    </row>
    <row r="36" spans="1:16" ht="19.5" customHeight="1" hidden="1">
      <c r="A36" s="261">
        <v>36</v>
      </c>
      <c r="B36" s="54">
        <f t="shared" si="0"/>
        <v>0</v>
      </c>
      <c r="C36" s="54"/>
      <c r="D36" s="254"/>
      <c r="E36" s="254"/>
      <c r="F36" s="256" t="s">
        <v>361</v>
      </c>
      <c r="G36" s="80"/>
      <c r="H36" s="254"/>
      <c r="I36" s="256" t="s">
        <v>362</v>
      </c>
      <c r="J36" s="80"/>
      <c r="K36" s="257">
        <f t="shared" si="1"/>
        <v>0</v>
      </c>
      <c r="L36" s="74"/>
      <c r="M36" s="266"/>
      <c r="N36" s="260"/>
      <c r="P36" s="267"/>
    </row>
    <row r="37" spans="1:16" ht="19.5" customHeight="1" hidden="1">
      <c r="A37" s="261">
        <v>37</v>
      </c>
      <c r="B37" s="54">
        <f t="shared" si="0"/>
        <v>0</v>
      </c>
      <c r="C37" s="54"/>
      <c r="D37" s="254"/>
      <c r="E37" s="254"/>
      <c r="F37" s="256" t="s">
        <v>355</v>
      </c>
      <c r="G37" s="80"/>
      <c r="H37" s="254"/>
      <c r="I37" s="256" t="s">
        <v>363</v>
      </c>
      <c r="J37" s="80"/>
      <c r="K37" s="257">
        <f t="shared" si="1"/>
        <v>0</v>
      </c>
      <c r="L37" s="74"/>
      <c r="M37" s="266"/>
      <c r="N37" s="260"/>
      <c r="P37" s="267"/>
    </row>
    <row r="38" spans="1:16" ht="19.5" customHeight="1" hidden="1">
      <c r="A38" s="261">
        <v>38</v>
      </c>
      <c r="B38" s="54">
        <f t="shared" si="0"/>
        <v>0</v>
      </c>
      <c r="C38" s="54"/>
      <c r="D38" s="254"/>
      <c r="E38" s="254"/>
      <c r="F38" s="256" t="s">
        <v>364</v>
      </c>
      <c r="G38" s="80"/>
      <c r="H38" s="254"/>
      <c r="I38" s="256" t="s">
        <v>355</v>
      </c>
      <c r="J38" s="80"/>
      <c r="K38" s="257">
        <f t="shared" si="1"/>
        <v>0</v>
      </c>
      <c r="L38" s="74"/>
      <c r="M38" s="266"/>
      <c r="N38" s="260"/>
      <c r="P38" s="267"/>
    </row>
    <row r="39" spans="1:16" ht="19.5" customHeight="1" hidden="1">
      <c r="A39" s="261">
        <v>39</v>
      </c>
      <c r="B39" s="54">
        <f t="shared" si="0"/>
        <v>0</v>
      </c>
      <c r="C39" s="54"/>
      <c r="D39" s="254"/>
      <c r="E39" s="254"/>
      <c r="F39" s="256" t="s">
        <v>355</v>
      </c>
      <c r="G39" s="80"/>
      <c r="H39" s="254"/>
      <c r="I39" s="256" t="s">
        <v>355</v>
      </c>
      <c r="J39" s="80"/>
      <c r="K39" s="257">
        <f t="shared" si="1"/>
        <v>0</v>
      </c>
      <c r="L39" s="74"/>
      <c r="M39" s="266"/>
      <c r="N39" s="260"/>
      <c r="P39" s="267"/>
    </row>
    <row r="40" spans="1:16" ht="19.5" customHeight="1" hidden="1">
      <c r="A40" s="261">
        <v>40</v>
      </c>
      <c r="B40" s="54">
        <f t="shared" si="0"/>
        <v>0</v>
      </c>
      <c r="C40" s="54"/>
      <c r="D40" s="254"/>
      <c r="E40" s="254"/>
      <c r="F40" s="256" t="s">
        <v>307</v>
      </c>
      <c r="G40" s="80"/>
      <c r="H40" s="254"/>
      <c r="I40" s="256" t="s">
        <v>309</v>
      </c>
      <c r="J40" s="80"/>
      <c r="K40" s="257">
        <f t="shared" si="1"/>
        <v>0</v>
      </c>
      <c r="L40" s="74"/>
      <c r="M40" s="266"/>
      <c r="N40" s="260"/>
      <c r="P40" s="267"/>
    </row>
    <row r="41" spans="1:16" ht="19.5" customHeight="1" hidden="1">
      <c r="A41" s="261">
        <v>41</v>
      </c>
      <c r="B41" s="54">
        <f t="shared" si="0"/>
        <v>0</v>
      </c>
      <c r="C41" s="54"/>
      <c r="D41" s="254"/>
      <c r="E41" s="254"/>
      <c r="F41" s="256" t="s">
        <v>365</v>
      </c>
      <c r="G41" s="80"/>
      <c r="H41" s="254"/>
      <c r="I41" s="256" t="s">
        <v>365</v>
      </c>
      <c r="J41" s="80"/>
      <c r="K41" s="257">
        <f t="shared" si="1"/>
        <v>0</v>
      </c>
      <c r="L41" s="74"/>
      <c r="M41" s="266"/>
      <c r="N41" s="260"/>
      <c r="P41" s="267"/>
    </row>
    <row r="42" spans="1:16" ht="19.5" customHeight="1" hidden="1">
      <c r="A42" s="261">
        <v>45</v>
      </c>
      <c r="B42" s="54">
        <f t="shared" si="0"/>
        <v>0</v>
      </c>
      <c r="C42" s="54"/>
      <c r="D42" s="254"/>
      <c r="E42" s="254"/>
      <c r="F42" s="256" t="s">
        <v>365</v>
      </c>
      <c r="G42" s="80"/>
      <c r="H42" s="254"/>
      <c r="I42" s="256" t="s">
        <v>365</v>
      </c>
      <c r="J42" s="80"/>
      <c r="K42" s="257">
        <f t="shared" si="1"/>
        <v>0</v>
      </c>
      <c r="L42" s="74"/>
      <c r="M42" s="266"/>
      <c r="N42" s="260"/>
      <c r="P42" s="267"/>
    </row>
    <row r="43" spans="1:16" ht="19.5" customHeight="1" hidden="1">
      <c r="A43" s="261">
        <v>46</v>
      </c>
      <c r="B43" s="54">
        <f t="shared" si="0"/>
        <v>0</v>
      </c>
      <c r="C43" s="54"/>
      <c r="D43" s="254"/>
      <c r="E43" s="254"/>
      <c r="F43" s="256" t="s">
        <v>355</v>
      </c>
      <c r="G43" s="80"/>
      <c r="H43" s="254"/>
      <c r="I43" s="256" t="s">
        <v>355</v>
      </c>
      <c r="J43" s="80"/>
      <c r="K43" s="257">
        <f t="shared" si="1"/>
        <v>0</v>
      </c>
      <c r="L43" s="74"/>
      <c r="M43" s="266"/>
      <c r="N43" s="260"/>
      <c r="P43" s="267"/>
    </row>
    <row r="44" spans="1:16" ht="19.5" customHeight="1" hidden="1">
      <c r="A44" s="261">
        <v>47</v>
      </c>
      <c r="B44" s="54">
        <f t="shared" si="0"/>
        <v>0</v>
      </c>
      <c r="C44" s="54"/>
      <c r="D44" s="254"/>
      <c r="E44" s="254"/>
      <c r="F44" s="256" t="s">
        <v>355</v>
      </c>
      <c r="G44" s="80"/>
      <c r="H44" s="254"/>
      <c r="I44" s="256" t="s">
        <v>355</v>
      </c>
      <c r="J44" s="80"/>
      <c r="K44" s="257">
        <f t="shared" si="1"/>
        <v>0</v>
      </c>
      <c r="L44" s="74"/>
      <c r="M44" s="266"/>
      <c r="N44" s="260"/>
      <c r="P44" s="267"/>
    </row>
    <row r="45" spans="1:16" ht="19.5" customHeight="1" hidden="1">
      <c r="A45" s="261">
        <v>48</v>
      </c>
      <c r="B45" s="54">
        <f t="shared" si="0"/>
        <v>0</v>
      </c>
      <c r="C45" s="54"/>
      <c r="D45" s="254"/>
      <c r="E45" s="254"/>
      <c r="F45" s="254"/>
      <c r="G45" s="80"/>
      <c r="H45" s="254"/>
      <c r="I45" s="256" t="s">
        <v>355</v>
      </c>
      <c r="J45" s="80"/>
      <c r="K45" s="257">
        <f t="shared" si="1"/>
        <v>0</v>
      </c>
      <c r="L45" s="74"/>
      <c r="M45" s="266"/>
      <c r="N45" s="260"/>
      <c r="P45" s="267"/>
    </row>
    <row r="46" spans="1:16" ht="19.5" customHeight="1" hidden="1">
      <c r="A46" s="261">
        <v>49</v>
      </c>
      <c r="B46" s="54">
        <f t="shared" si="0"/>
        <v>0</v>
      </c>
      <c r="C46" s="54"/>
      <c r="D46" s="254"/>
      <c r="E46" s="254"/>
      <c r="F46" s="256" t="s">
        <v>64</v>
      </c>
      <c r="G46" s="80"/>
      <c r="H46" s="254"/>
      <c r="I46" s="256" t="s">
        <v>66</v>
      </c>
      <c r="J46" s="80"/>
      <c r="K46" s="257">
        <f t="shared" si="1"/>
        <v>0</v>
      </c>
      <c r="L46" s="74"/>
      <c r="M46" s="266"/>
      <c r="N46" s="260"/>
      <c r="P46" s="267"/>
    </row>
    <row r="47" spans="1:16" ht="19.5" customHeight="1" hidden="1">
      <c r="A47" s="261">
        <v>42</v>
      </c>
      <c r="B47" s="54">
        <f aca="true" t="shared" si="3" ref="B47:B96">M47</f>
        <v>0</v>
      </c>
      <c r="C47" s="54"/>
      <c r="D47" s="254"/>
      <c r="E47" s="254"/>
      <c r="F47" s="256" t="s">
        <v>293</v>
      </c>
      <c r="G47" s="80"/>
      <c r="H47" s="254"/>
      <c r="I47" s="256" t="s">
        <v>295</v>
      </c>
      <c r="J47" s="80"/>
      <c r="K47" s="257">
        <f t="shared" si="1"/>
        <v>0</v>
      </c>
      <c r="L47" s="74"/>
      <c r="M47" s="266"/>
      <c r="N47" s="260"/>
      <c r="P47" s="267"/>
    </row>
    <row r="48" spans="1:16" ht="19.5" customHeight="1" hidden="1">
      <c r="A48" s="261">
        <v>43</v>
      </c>
      <c r="B48" s="54">
        <f t="shared" si="3"/>
        <v>0</v>
      </c>
      <c r="C48" s="54"/>
      <c r="D48" s="254"/>
      <c r="E48" s="254"/>
      <c r="F48" s="256" t="s">
        <v>298</v>
      </c>
      <c r="G48" s="80"/>
      <c r="H48" s="254"/>
      <c r="I48" s="256" t="s">
        <v>355</v>
      </c>
      <c r="J48" s="80"/>
      <c r="K48" s="257">
        <f t="shared" si="1"/>
        <v>0</v>
      </c>
      <c r="L48" s="74"/>
      <c r="M48" s="266"/>
      <c r="N48" s="260"/>
      <c r="P48" s="267"/>
    </row>
    <row r="49" spans="1:16" ht="19.5" customHeight="1" hidden="1">
      <c r="A49" s="261">
        <v>44</v>
      </c>
      <c r="B49" s="54">
        <f t="shared" si="3"/>
        <v>0</v>
      </c>
      <c r="C49" s="54"/>
      <c r="D49" s="254"/>
      <c r="E49" s="254"/>
      <c r="F49" s="256" t="s">
        <v>366</v>
      </c>
      <c r="G49" s="80"/>
      <c r="H49" s="254"/>
      <c r="I49" s="256" t="s">
        <v>355</v>
      </c>
      <c r="J49" s="80"/>
      <c r="K49" s="257">
        <f t="shared" si="1"/>
        <v>0</v>
      </c>
      <c r="L49" s="74"/>
      <c r="M49" s="266"/>
      <c r="N49" s="260"/>
      <c r="P49" s="267"/>
    </row>
    <row r="50" spans="1:16" ht="19.5" customHeight="1" hidden="1">
      <c r="A50" s="261">
        <v>45</v>
      </c>
      <c r="B50" s="54">
        <f t="shared" si="3"/>
        <v>0</v>
      </c>
      <c r="C50" s="54"/>
      <c r="D50" s="254"/>
      <c r="E50" s="254"/>
      <c r="F50" s="256" t="s">
        <v>72</v>
      </c>
      <c r="G50" s="80"/>
      <c r="H50" s="254"/>
      <c r="I50" s="256" t="s">
        <v>74</v>
      </c>
      <c r="J50" s="80"/>
      <c r="K50" s="257">
        <f t="shared" si="1"/>
        <v>0</v>
      </c>
      <c r="L50" s="74"/>
      <c r="M50" s="266"/>
      <c r="N50" s="260"/>
      <c r="P50" s="267"/>
    </row>
    <row r="51" spans="1:16" ht="19.5" customHeight="1" hidden="1">
      <c r="A51" s="261">
        <v>46</v>
      </c>
      <c r="B51" s="54">
        <f t="shared" si="3"/>
        <v>0</v>
      </c>
      <c r="C51" s="54"/>
      <c r="D51" s="254"/>
      <c r="E51" s="254"/>
      <c r="F51" s="256" t="s">
        <v>313</v>
      </c>
      <c r="G51" s="80"/>
      <c r="H51" s="254"/>
      <c r="I51" s="256" t="s">
        <v>315</v>
      </c>
      <c r="J51" s="80"/>
      <c r="K51" s="257">
        <f t="shared" si="1"/>
        <v>0</v>
      </c>
      <c r="L51" s="74"/>
      <c r="M51" s="266"/>
      <c r="N51" s="260"/>
      <c r="P51" s="267"/>
    </row>
    <row r="52" spans="1:16" ht="19.5" customHeight="1" hidden="1">
      <c r="A52" s="261">
        <v>47</v>
      </c>
      <c r="B52" s="54">
        <f t="shared" si="3"/>
        <v>0</v>
      </c>
      <c r="C52" s="54"/>
      <c r="D52" s="254"/>
      <c r="E52" s="254"/>
      <c r="F52" s="256" t="s">
        <v>355</v>
      </c>
      <c r="G52" s="80"/>
      <c r="H52" s="254"/>
      <c r="I52" s="256" t="s">
        <v>355</v>
      </c>
      <c r="J52" s="80"/>
      <c r="K52" s="257">
        <f t="shared" si="1"/>
        <v>0</v>
      </c>
      <c r="L52" s="74"/>
      <c r="M52" s="266"/>
      <c r="N52" s="260"/>
      <c r="P52" s="267"/>
    </row>
    <row r="53" spans="1:16" ht="19.5" customHeight="1" hidden="1">
      <c r="A53" s="261">
        <v>48</v>
      </c>
      <c r="B53" s="54">
        <f t="shared" si="3"/>
        <v>0</v>
      </c>
      <c r="C53" s="54"/>
      <c r="D53" s="254"/>
      <c r="E53" s="254"/>
      <c r="F53" s="256" t="s">
        <v>367</v>
      </c>
      <c r="G53" s="80"/>
      <c r="H53" s="254"/>
      <c r="I53" s="256" t="s">
        <v>355</v>
      </c>
      <c r="J53" s="80"/>
      <c r="K53" s="257">
        <f t="shared" si="1"/>
        <v>0</v>
      </c>
      <c r="L53" s="74"/>
      <c r="M53" s="266"/>
      <c r="N53" s="260"/>
      <c r="P53" s="267"/>
    </row>
    <row r="54" spans="1:16" ht="19.5" customHeight="1" hidden="1">
      <c r="A54" s="261">
        <v>49</v>
      </c>
      <c r="B54" s="54">
        <f t="shared" si="3"/>
        <v>0</v>
      </c>
      <c r="C54" s="54"/>
      <c r="D54" s="254"/>
      <c r="E54" s="254"/>
      <c r="F54" s="256" t="s">
        <v>355</v>
      </c>
      <c r="G54" s="80"/>
      <c r="H54" s="254"/>
      <c r="I54" s="256" t="s">
        <v>355</v>
      </c>
      <c r="J54" s="80"/>
      <c r="K54" s="257">
        <f t="shared" si="1"/>
        <v>0</v>
      </c>
      <c r="L54" s="74"/>
      <c r="M54" s="266"/>
      <c r="N54" s="260"/>
      <c r="P54" s="267"/>
    </row>
    <row r="55" spans="1:16" ht="19.5" customHeight="1" hidden="1">
      <c r="A55" s="261">
        <v>50</v>
      </c>
      <c r="B55" s="54">
        <f t="shared" si="3"/>
        <v>0</v>
      </c>
      <c r="C55" s="54"/>
      <c r="D55" s="254"/>
      <c r="E55" s="254"/>
      <c r="F55" s="256" t="s">
        <v>355</v>
      </c>
      <c r="G55" s="80"/>
      <c r="H55" s="254"/>
      <c r="I55" s="256" t="s">
        <v>355</v>
      </c>
      <c r="J55" s="80"/>
      <c r="K55" s="257">
        <f t="shared" si="1"/>
        <v>0</v>
      </c>
      <c r="L55" s="74"/>
      <c r="M55" s="266"/>
      <c r="N55" s="260"/>
      <c r="P55" s="267"/>
    </row>
    <row r="56" spans="1:16" ht="19.5" customHeight="1" hidden="1">
      <c r="A56" s="261">
        <v>51</v>
      </c>
      <c r="B56" s="54">
        <f t="shared" si="3"/>
        <v>0</v>
      </c>
      <c r="C56" s="54"/>
      <c r="D56" s="254"/>
      <c r="E56" s="254"/>
      <c r="F56" s="256" t="s">
        <v>355</v>
      </c>
      <c r="G56" s="80"/>
      <c r="H56" s="254"/>
      <c r="I56" s="256" t="s">
        <v>355</v>
      </c>
      <c r="J56" s="80"/>
      <c r="K56" s="257">
        <f t="shared" si="1"/>
        <v>0</v>
      </c>
      <c r="L56" s="74"/>
      <c r="M56" s="266"/>
      <c r="N56" s="260"/>
      <c r="P56" s="267"/>
    </row>
    <row r="57" spans="1:16" ht="19.5" customHeight="1" hidden="1">
      <c r="A57" s="261">
        <v>52</v>
      </c>
      <c r="B57" s="54">
        <f t="shared" si="3"/>
        <v>0</v>
      </c>
      <c r="C57" s="54"/>
      <c r="D57" s="254"/>
      <c r="E57" s="254"/>
      <c r="F57" s="256" t="s">
        <v>355</v>
      </c>
      <c r="G57" s="80"/>
      <c r="H57" s="254"/>
      <c r="I57" s="256" t="s">
        <v>355</v>
      </c>
      <c r="J57" s="80"/>
      <c r="K57" s="257">
        <f t="shared" si="1"/>
        <v>0</v>
      </c>
      <c r="L57" s="74"/>
      <c r="M57" s="266"/>
      <c r="N57" s="260"/>
      <c r="P57" s="267"/>
    </row>
    <row r="58" spans="1:16" ht="19.5" customHeight="1" hidden="1">
      <c r="A58" s="261">
        <v>53</v>
      </c>
      <c r="B58" s="54">
        <f t="shared" si="3"/>
        <v>0</v>
      </c>
      <c r="C58" s="54"/>
      <c r="D58" s="254"/>
      <c r="E58" s="254"/>
      <c r="F58" s="256" t="s">
        <v>355</v>
      </c>
      <c r="G58" s="80"/>
      <c r="H58" s="254"/>
      <c r="I58" s="256" t="s">
        <v>355</v>
      </c>
      <c r="J58" s="80"/>
      <c r="K58" s="257">
        <f t="shared" si="1"/>
        <v>0</v>
      </c>
      <c r="L58" s="74"/>
      <c r="M58" s="266"/>
      <c r="N58" s="260"/>
      <c r="P58" s="267"/>
    </row>
    <row r="59" spans="1:16" ht="19.5" customHeight="1" hidden="1">
      <c r="A59" s="261">
        <v>54</v>
      </c>
      <c r="B59" s="54">
        <f t="shared" si="3"/>
        <v>0</v>
      </c>
      <c r="C59" s="54"/>
      <c r="D59" s="254"/>
      <c r="E59" s="254"/>
      <c r="F59" s="256" t="s">
        <v>368</v>
      </c>
      <c r="G59" s="80"/>
      <c r="H59" s="254"/>
      <c r="I59" s="256" t="s">
        <v>369</v>
      </c>
      <c r="J59" s="80"/>
      <c r="K59" s="257">
        <f t="shared" si="1"/>
        <v>0</v>
      </c>
      <c r="L59" s="74"/>
      <c r="M59" s="266"/>
      <c r="N59" s="260"/>
      <c r="P59" s="267"/>
    </row>
    <row r="60" spans="1:16" ht="19.5" customHeight="1" hidden="1">
      <c r="A60" s="261">
        <v>55</v>
      </c>
      <c r="B60" s="54">
        <f t="shared" si="3"/>
        <v>0</v>
      </c>
      <c r="C60" s="54"/>
      <c r="D60" s="254"/>
      <c r="E60" s="254"/>
      <c r="F60" s="256" t="s">
        <v>370</v>
      </c>
      <c r="G60" s="80"/>
      <c r="H60" s="254"/>
      <c r="I60" s="256" t="s">
        <v>371</v>
      </c>
      <c r="J60" s="80"/>
      <c r="K60" s="257">
        <f t="shared" si="1"/>
        <v>0</v>
      </c>
      <c r="L60" s="74"/>
      <c r="M60" s="266"/>
      <c r="N60" s="260"/>
      <c r="P60" s="267"/>
    </row>
    <row r="61" spans="1:16" ht="19.5" customHeight="1" hidden="1">
      <c r="A61" s="261">
        <v>56</v>
      </c>
      <c r="B61" s="54">
        <f t="shared" si="3"/>
        <v>0</v>
      </c>
      <c r="C61" s="54"/>
      <c r="D61" s="254"/>
      <c r="E61" s="254"/>
      <c r="F61" s="256" t="s">
        <v>355</v>
      </c>
      <c r="G61" s="80"/>
      <c r="H61" s="254"/>
      <c r="I61" s="256" t="s">
        <v>355</v>
      </c>
      <c r="J61" s="80"/>
      <c r="K61" s="257">
        <f t="shared" si="1"/>
        <v>0</v>
      </c>
      <c r="L61" s="74"/>
      <c r="M61" s="266"/>
      <c r="N61" s="260"/>
      <c r="P61" s="267"/>
    </row>
    <row r="62" spans="1:16" ht="19.5" customHeight="1" hidden="1">
      <c r="A62" s="261">
        <v>57</v>
      </c>
      <c r="B62" s="54">
        <f t="shared" si="3"/>
        <v>0</v>
      </c>
      <c r="C62" s="54"/>
      <c r="D62" s="254"/>
      <c r="E62" s="254"/>
      <c r="F62" s="256" t="s">
        <v>355</v>
      </c>
      <c r="G62" s="80"/>
      <c r="H62" s="254"/>
      <c r="I62" s="256" t="s">
        <v>96</v>
      </c>
      <c r="J62" s="80"/>
      <c r="K62" s="257">
        <f t="shared" si="1"/>
        <v>0</v>
      </c>
      <c r="L62" s="74"/>
      <c r="M62" s="266"/>
      <c r="N62" s="260"/>
      <c r="P62" s="267"/>
    </row>
    <row r="63" spans="1:16" ht="19.5" customHeight="1" hidden="1">
      <c r="A63" s="261">
        <v>58</v>
      </c>
      <c r="B63" s="54">
        <f t="shared" si="3"/>
        <v>0</v>
      </c>
      <c r="C63" s="54"/>
      <c r="D63" s="254"/>
      <c r="E63" s="254"/>
      <c r="F63" s="256" t="s">
        <v>355</v>
      </c>
      <c r="G63" s="80"/>
      <c r="H63" s="254"/>
      <c r="I63" s="256" t="s">
        <v>355</v>
      </c>
      <c r="J63" s="80"/>
      <c r="K63" s="257">
        <f t="shared" si="1"/>
        <v>0</v>
      </c>
      <c r="L63" s="74"/>
      <c r="M63" s="266"/>
      <c r="N63" s="260"/>
      <c r="P63" s="267"/>
    </row>
    <row r="64" spans="1:16" ht="19.5" customHeight="1" hidden="1">
      <c r="A64" s="261">
        <v>59</v>
      </c>
      <c r="B64" s="54">
        <f t="shared" si="3"/>
        <v>0</v>
      </c>
      <c r="C64" s="54"/>
      <c r="D64" s="254"/>
      <c r="E64" s="254"/>
      <c r="F64" s="256" t="s">
        <v>372</v>
      </c>
      <c r="G64" s="80"/>
      <c r="H64" s="254"/>
      <c r="I64" s="256" t="s">
        <v>355</v>
      </c>
      <c r="J64" s="80"/>
      <c r="K64" s="257">
        <f t="shared" si="1"/>
        <v>0</v>
      </c>
      <c r="L64" s="74"/>
      <c r="M64" s="266"/>
      <c r="N64" s="260"/>
      <c r="P64" s="267"/>
    </row>
    <row r="65" spans="1:16" ht="19.5" customHeight="1" hidden="1">
      <c r="A65" s="261">
        <v>60</v>
      </c>
      <c r="B65" s="54">
        <f t="shared" si="3"/>
        <v>0</v>
      </c>
      <c r="C65" s="54"/>
      <c r="D65" s="254"/>
      <c r="E65" s="254"/>
      <c r="F65" s="256" t="s">
        <v>373</v>
      </c>
      <c r="G65" s="80"/>
      <c r="H65" s="254"/>
      <c r="I65" s="256" t="s">
        <v>374</v>
      </c>
      <c r="J65" s="80"/>
      <c r="K65" s="257">
        <f t="shared" si="1"/>
        <v>0</v>
      </c>
      <c r="L65" s="74"/>
      <c r="M65" s="266"/>
      <c r="N65" s="260"/>
      <c r="P65" s="267"/>
    </row>
    <row r="66" spans="1:16" ht="19.5" customHeight="1" hidden="1">
      <c r="A66" s="261">
        <v>61</v>
      </c>
      <c r="B66" s="54">
        <f t="shared" si="3"/>
        <v>0</v>
      </c>
      <c r="C66" s="54"/>
      <c r="D66" s="254"/>
      <c r="E66" s="254"/>
      <c r="F66" s="256" t="s">
        <v>355</v>
      </c>
      <c r="G66" s="80"/>
      <c r="H66" s="254"/>
      <c r="I66" s="256" t="s">
        <v>355</v>
      </c>
      <c r="J66" s="80"/>
      <c r="K66" s="257">
        <f t="shared" si="1"/>
        <v>0</v>
      </c>
      <c r="L66" s="74"/>
      <c r="M66" s="266"/>
      <c r="N66" s="260"/>
      <c r="P66" s="267"/>
    </row>
    <row r="67" spans="1:16" ht="19.5" customHeight="1" hidden="1">
      <c r="A67" s="261">
        <v>62</v>
      </c>
      <c r="B67" s="54">
        <f t="shared" si="3"/>
        <v>0</v>
      </c>
      <c r="C67" s="54"/>
      <c r="D67" s="254"/>
      <c r="E67" s="254"/>
      <c r="F67" s="254"/>
      <c r="G67" s="80"/>
      <c r="H67" s="254"/>
      <c r="I67" s="254"/>
      <c r="J67" s="80"/>
      <c r="K67" s="257">
        <f t="shared" si="1"/>
        <v>0</v>
      </c>
      <c r="L67" s="74"/>
      <c r="M67" s="266"/>
      <c r="N67" s="260"/>
      <c r="P67" s="267"/>
    </row>
    <row r="68" spans="1:16" ht="19.5" customHeight="1" hidden="1">
      <c r="A68" s="261">
        <v>63</v>
      </c>
      <c r="B68" s="54">
        <f t="shared" si="3"/>
        <v>0</v>
      </c>
      <c r="C68" s="54"/>
      <c r="D68" s="254"/>
      <c r="E68" s="254"/>
      <c r="F68" s="254"/>
      <c r="G68" s="80"/>
      <c r="H68" s="254"/>
      <c r="I68" s="254"/>
      <c r="J68" s="80"/>
      <c r="K68" s="257">
        <f t="shared" si="1"/>
        <v>0</v>
      </c>
      <c r="L68" s="74"/>
      <c r="M68" s="266"/>
      <c r="N68" s="260"/>
      <c r="P68" s="267"/>
    </row>
    <row r="69" spans="1:16" ht="19.5" customHeight="1" hidden="1">
      <c r="A69" s="261">
        <v>64</v>
      </c>
      <c r="B69" s="54">
        <f t="shared" si="3"/>
        <v>0</v>
      </c>
      <c r="C69" s="54"/>
      <c r="D69" s="254"/>
      <c r="E69" s="254"/>
      <c r="F69" s="254"/>
      <c r="G69" s="80"/>
      <c r="H69" s="254"/>
      <c r="I69" s="254"/>
      <c r="J69" s="80"/>
      <c r="K69" s="257">
        <f t="shared" si="1"/>
        <v>0</v>
      </c>
      <c r="L69" s="74"/>
      <c r="M69" s="266"/>
      <c r="N69" s="260"/>
      <c r="P69" s="267"/>
    </row>
    <row r="70" spans="1:16" ht="19.5" customHeight="1" hidden="1">
      <c r="A70" s="261">
        <v>65</v>
      </c>
      <c r="B70" s="54">
        <f t="shared" si="3"/>
        <v>0</v>
      </c>
      <c r="C70" s="54"/>
      <c r="D70" s="254"/>
      <c r="E70" s="254"/>
      <c r="F70" s="254"/>
      <c r="G70" s="80"/>
      <c r="H70" s="254"/>
      <c r="I70" s="254"/>
      <c r="J70" s="80"/>
      <c r="K70" s="257">
        <f t="shared" si="1"/>
        <v>0</v>
      </c>
      <c r="L70" s="74"/>
      <c r="M70" s="266"/>
      <c r="N70" s="260"/>
      <c r="P70" s="267"/>
    </row>
    <row r="71" spans="1:16" ht="19.5" customHeight="1" hidden="1">
      <c r="A71" s="261">
        <v>66</v>
      </c>
      <c r="B71" s="54">
        <f t="shared" si="3"/>
        <v>0</v>
      </c>
      <c r="C71" s="54"/>
      <c r="D71" s="254"/>
      <c r="E71" s="254"/>
      <c r="F71" s="254"/>
      <c r="G71" s="80"/>
      <c r="H71" s="254"/>
      <c r="I71" s="254"/>
      <c r="J71" s="80"/>
      <c r="K71" s="257">
        <f t="shared" si="1"/>
        <v>0</v>
      </c>
      <c r="L71" s="74"/>
      <c r="M71" s="266"/>
      <c r="N71" s="260"/>
      <c r="P71" s="267"/>
    </row>
    <row r="72" spans="1:16" ht="19.5" customHeight="1" hidden="1">
      <c r="A72" s="261">
        <v>67</v>
      </c>
      <c r="B72" s="54">
        <f t="shared" si="3"/>
        <v>0</v>
      </c>
      <c r="C72" s="54"/>
      <c r="D72" s="254"/>
      <c r="E72" s="254"/>
      <c r="F72" s="254"/>
      <c r="G72" s="80"/>
      <c r="H72" s="254"/>
      <c r="I72" s="254"/>
      <c r="J72" s="80"/>
      <c r="K72" s="257">
        <f t="shared" si="1"/>
        <v>0</v>
      </c>
      <c r="L72" s="74"/>
      <c r="M72" s="266"/>
      <c r="N72" s="260"/>
      <c r="P72" s="267"/>
    </row>
    <row r="73" spans="1:16" ht="19.5" customHeight="1" hidden="1">
      <c r="A73" s="261">
        <v>68</v>
      </c>
      <c r="B73" s="54">
        <f t="shared" si="3"/>
        <v>0</v>
      </c>
      <c r="C73" s="54"/>
      <c r="D73" s="254"/>
      <c r="E73" s="254"/>
      <c r="F73" s="254"/>
      <c r="G73" s="80"/>
      <c r="H73" s="254"/>
      <c r="I73" s="254"/>
      <c r="J73" s="80"/>
      <c r="K73" s="257">
        <f t="shared" si="1"/>
        <v>0</v>
      </c>
      <c r="L73" s="74"/>
      <c r="M73" s="266"/>
      <c r="N73" s="260"/>
      <c r="P73" s="267"/>
    </row>
    <row r="74" spans="1:16" ht="19.5" customHeight="1" hidden="1">
      <c r="A74" s="261">
        <v>69</v>
      </c>
      <c r="B74" s="54">
        <f t="shared" si="3"/>
        <v>0</v>
      </c>
      <c r="C74" s="54"/>
      <c r="D74" s="254"/>
      <c r="E74" s="254"/>
      <c r="F74" s="254"/>
      <c r="G74" s="80"/>
      <c r="H74" s="254"/>
      <c r="I74" s="254"/>
      <c r="J74" s="80"/>
      <c r="K74" s="257">
        <f t="shared" si="1"/>
        <v>0</v>
      </c>
      <c r="L74" s="74"/>
      <c r="M74" s="266"/>
      <c r="N74" s="260"/>
      <c r="P74" s="267"/>
    </row>
    <row r="75" spans="1:16" ht="19.5" customHeight="1" hidden="1">
      <c r="A75" s="261">
        <v>70</v>
      </c>
      <c r="B75" s="54">
        <f t="shared" si="3"/>
        <v>0</v>
      </c>
      <c r="C75" s="54"/>
      <c r="D75" s="254"/>
      <c r="E75" s="254"/>
      <c r="F75" s="254"/>
      <c r="G75" s="80"/>
      <c r="H75" s="254"/>
      <c r="I75" s="254"/>
      <c r="J75" s="80"/>
      <c r="K75" s="257">
        <f t="shared" si="1"/>
        <v>0</v>
      </c>
      <c r="L75" s="74"/>
      <c r="M75" s="266"/>
      <c r="N75" s="260"/>
      <c r="P75" s="267"/>
    </row>
    <row r="76" spans="1:16" ht="19.5" customHeight="1" hidden="1">
      <c r="A76" s="261">
        <v>71</v>
      </c>
      <c r="B76" s="54">
        <f t="shared" si="3"/>
        <v>0</v>
      </c>
      <c r="C76" s="54"/>
      <c r="D76" s="254"/>
      <c r="E76" s="254"/>
      <c r="F76" s="254"/>
      <c r="G76" s="80"/>
      <c r="H76" s="254"/>
      <c r="I76" s="254"/>
      <c r="J76" s="80"/>
      <c r="K76" s="257">
        <f t="shared" si="1"/>
        <v>0</v>
      </c>
      <c r="L76" s="74"/>
      <c r="M76" s="266"/>
      <c r="N76" s="260"/>
      <c r="P76" s="267"/>
    </row>
    <row r="77" spans="1:16" ht="19.5" customHeight="1" hidden="1">
      <c r="A77" s="261">
        <v>72</v>
      </c>
      <c r="B77" s="54">
        <f t="shared" si="3"/>
        <v>0</v>
      </c>
      <c r="C77" s="54"/>
      <c r="D77" s="254"/>
      <c r="E77" s="254"/>
      <c r="F77" s="254"/>
      <c r="G77" s="80"/>
      <c r="H77" s="254"/>
      <c r="I77" s="254"/>
      <c r="J77" s="80"/>
      <c r="K77" s="257">
        <f t="shared" si="1"/>
        <v>0</v>
      </c>
      <c r="L77" s="74"/>
      <c r="M77" s="266"/>
      <c r="N77" s="260"/>
      <c r="P77" s="267"/>
    </row>
    <row r="78" spans="1:16" ht="19.5" customHeight="1" hidden="1">
      <c r="A78" s="261">
        <v>73</v>
      </c>
      <c r="B78" s="54">
        <f t="shared" si="3"/>
        <v>0</v>
      </c>
      <c r="C78" s="54"/>
      <c r="D78" s="254"/>
      <c r="E78" s="254"/>
      <c r="F78" s="254"/>
      <c r="G78" s="80"/>
      <c r="H78" s="254"/>
      <c r="I78" s="254"/>
      <c r="J78" s="80"/>
      <c r="K78" s="257">
        <f t="shared" si="1"/>
        <v>0</v>
      </c>
      <c r="L78" s="74"/>
      <c r="M78" s="266"/>
      <c r="N78" s="260"/>
      <c r="P78" s="267"/>
    </row>
    <row r="79" spans="1:16" ht="19.5" customHeight="1" hidden="1">
      <c r="A79" s="261">
        <v>74</v>
      </c>
      <c r="B79" s="54">
        <f t="shared" si="3"/>
        <v>0</v>
      </c>
      <c r="C79" s="54"/>
      <c r="D79" s="254"/>
      <c r="E79" s="254"/>
      <c r="F79" s="254"/>
      <c r="G79" s="80"/>
      <c r="H79" s="254"/>
      <c r="I79" s="254"/>
      <c r="J79" s="80"/>
      <c r="K79" s="257">
        <f t="shared" si="1"/>
        <v>0</v>
      </c>
      <c r="L79" s="74"/>
      <c r="M79" s="266"/>
      <c r="N79" s="260"/>
      <c r="P79" s="267"/>
    </row>
    <row r="80" spans="1:16" ht="19.5" customHeight="1" hidden="1">
      <c r="A80" s="261">
        <v>75</v>
      </c>
      <c r="B80" s="54">
        <f t="shared" si="3"/>
        <v>0</v>
      </c>
      <c r="C80" s="54"/>
      <c r="D80" s="254"/>
      <c r="E80" s="254"/>
      <c r="F80" s="254"/>
      <c r="G80" s="80"/>
      <c r="H80" s="254"/>
      <c r="I80" s="254"/>
      <c r="J80" s="80"/>
      <c r="K80" s="257">
        <f t="shared" si="1"/>
        <v>0</v>
      </c>
      <c r="L80" s="74"/>
      <c r="M80" s="266"/>
      <c r="N80" s="260"/>
      <c r="P80" s="267"/>
    </row>
    <row r="81" spans="1:16" ht="19.5" customHeight="1" hidden="1">
      <c r="A81" s="261">
        <v>76</v>
      </c>
      <c r="B81" s="54">
        <f t="shared" si="3"/>
        <v>0</v>
      </c>
      <c r="C81" s="54"/>
      <c r="D81" s="254"/>
      <c r="E81" s="254"/>
      <c r="F81" s="254"/>
      <c r="G81" s="80"/>
      <c r="H81" s="254"/>
      <c r="I81" s="254"/>
      <c r="J81" s="80"/>
      <c r="K81" s="257">
        <f t="shared" si="1"/>
        <v>0</v>
      </c>
      <c r="L81" s="74"/>
      <c r="M81" s="266"/>
      <c r="N81" s="260"/>
      <c r="P81" s="267"/>
    </row>
    <row r="82" spans="1:16" ht="19.5" customHeight="1" hidden="1">
      <c r="A82" s="261">
        <v>77</v>
      </c>
      <c r="B82" s="54">
        <f t="shared" si="3"/>
        <v>0</v>
      </c>
      <c r="C82" s="54"/>
      <c r="D82" s="254"/>
      <c r="E82" s="254"/>
      <c r="F82" s="254"/>
      <c r="G82" s="80"/>
      <c r="H82" s="254"/>
      <c r="I82" s="254"/>
      <c r="J82" s="80"/>
      <c r="K82" s="257">
        <f t="shared" si="1"/>
        <v>0</v>
      </c>
      <c r="L82" s="74"/>
      <c r="M82" s="266"/>
      <c r="N82" s="260"/>
      <c r="P82" s="267"/>
    </row>
    <row r="83" spans="1:16" ht="19.5" customHeight="1" hidden="1">
      <c r="A83" s="261">
        <v>78</v>
      </c>
      <c r="B83" s="54">
        <f t="shared" si="3"/>
        <v>0</v>
      </c>
      <c r="C83" s="54"/>
      <c r="D83" s="254"/>
      <c r="E83" s="254"/>
      <c r="F83" s="254"/>
      <c r="G83" s="80"/>
      <c r="H83" s="254"/>
      <c r="I83" s="254"/>
      <c r="J83" s="80"/>
      <c r="K83" s="257">
        <f t="shared" si="1"/>
        <v>0</v>
      </c>
      <c r="L83" s="74"/>
      <c r="M83" s="266"/>
      <c r="N83" s="260"/>
      <c r="P83" s="267"/>
    </row>
    <row r="84" spans="1:16" ht="19.5" customHeight="1" hidden="1">
      <c r="A84" s="261">
        <v>79</v>
      </c>
      <c r="B84" s="54">
        <f t="shared" si="3"/>
        <v>0</v>
      </c>
      <c r="C84" s="54"/>
      <c r="D84" s="254"/>
      <c r="E84" s="254"/>
      <c r="F84" s="254"/>
      <c r="G84" s="80"/>
      <c r="H84" s="254"/>
      <c r="I84" s="254"/>
      <c r="J84" s="80"/>
      <c r="K84" s="257">
        <f t="shared" si="1"/>
        <v>0</v>
      </c>
      <c r="L84" s="74"/>
      <c r="M84" s="266"/>
      <c r="N84" s="260"/>
      <c r="P84" s="267"/>
    </row>
    <row r="85" spans="1:16" ht="19.5" customHeight="1" hidden="1">
      <c r="A85" s="261">
        <v>80</v>
      </c>
      <c r="B85" s="54">
        <f t="shared" si="3"/>
        <v>0</v>
      </c>
      <c r="C85" s="54"/>
      <c r="D85" s="254"/>
      <c r="E85" s="254"/>
      <c r="F85" s="254"/>
      <c r="G85" s="80"/>
      <c r="H85" s="254"/>
      <c r="I85" s="254"/>
      <c r="J85" s="80"/>
      <c r="K85" s="257">
        <f t="shared" si="1"/>
        <v>0</v>
      </c>
      <c r="L85" s="74"/>
      <c r="M85" s="266"/>
      <c r="N85" s="260"/>
      <c r="P85" s="267"/>
    </row>
    <row r="86" spans="1:16" ht="19.5" customHeight="1" hidden="1">
      <c r="A86" s="261">
        <v>81</v>
      </c>
      <c r="B86" s="54">
        <f t="shared" si="3"/>
        <v>0</v>
      </c>
      <c r="C86" s="54"/>
      <c r="D86" s="254"/>
      <c r="E86" s="254"/>
      <c r="F86" s="254"/>
      <c r="G86" s="80"/>
      <c r="H86" s="254"/>
      <c r="I86" s="254"/>
      <c r="J86" s="80"/>
      <c r="K86" s="257">
        <f t="shared" si="1"/>
        <v>0</v>
      </c>
      <c r="L86" s="74"/>
      <c r="M86" s="266"/>
      <c r="N86" s="260"/>
      <c r="P86" s="267"/>
    </row>
    <row r="87" spans="1:16" ht="19.5" customHeight="1" hidden="1">
      <c r="A87" s="261">
        <v>82</v>
      </c>
      <c r="B87" s="54">
        <f t="shared" si="3"/>
        <v>0</v>
      </c>
      <c r="C87" s="54"/>
      <c r="D87" s="254"/>
      <c r="E87" s="254"/>
      <c r="F87" s="254"/>
      <c r="G87" s="80"/>
      <c r="H87" s="254"/>
      <c r="I87" s="254"/>
      <c r="J87" s="80"/>
      <c r="K87" s="257">
        <f t="shared" si="1"/>
        <v>0</v>
      </c>
      <c r="L87" s="74"/>
      <c r="M87" s="266"/>
      <c r="N87" s="260"/>
      <c r="P87" s="267"/>
    </row>
    <row r="88" spans="1:16" ht="19.5" customHeight="1" hidden="1">
      <c r="A88" s="261">
        <v>83</v>
      </c>
      <c r="B88" s="54">
        <f t="shared" si="3"/>
        <v>0</v>
      </c>
      <c r="C88" s="54"/>
      <c r="D88" s="254"/>
      <c r="E88" s="254"/>
      <c r="F88" s="254"/>
      <c r="G88" s="80"/>
      <c r="H88" s="254"/>
      <c r="I88" s="254"/>
      <c r="J88" s="80"/>
      <c r="K88" s="257">
        <f t="shared" si="1"/>
        <v>0</v>
      </c>
      <c r="L88" s="74"/>
      <c r="M88" s="266"/>
      <c r="N88" s="260"/>
      <c r="P88" s="267"/>
    </row>
    <row r="89" spans="1:16" ht="19.5" customHeight="1" hidden="1">
      <c r="A89" s="261">
        <v>84</v>
      </c>
      <c r="B89" s="54">
        <f t="shared" si="3"/>
        <v>0</v>
      </c>
      <c r="C89" s="54"/>
      <c r="D89" s="254"/>
      <c r="E89" s="254"/>
      <c r="F89" s="254"/>
      <c r="G89" s="80"/>
      <c r="H89" s="254"/>
      <c r="I89" s="254"/>
      <c r="J89" s="80"/>
      <c r="K89" s="257">
        <f t="shared" si="1"/>
        <v>0</v>
      </c>
      <c r="L89" s="74"/>
      <c r="M89" s="266"/>
      <c r="N89" s="260"/>
      <c r="P89" s="267"/>
    </row>
    <row r="90" spans="1:16" ht="19.5" customHeight="1" hidden="1">
      <c r="A90" s="261">
        <v>85</v>
      </c>
      <c r="B90" s="54">
        <f t="shared" si="3"/>
        <v>0</v>
      </c>
      <c r="C90" s="54"/>
      <c r="D90" s="254"/>
      <c r="E90" s="254"/>
      <c r="F90" s="254"/>
      <c r="G90" s="80"/>
      <c r="H90" s="254"/>
      <c r="I90" s="254"/>
      <c r="J90" s="80"/>
      <c r="K90" s="257">
        <f t="shared" si="1"/>
        <v>0</v>
      </c>
      <c r="L90" s="74"/>
      <c r="M90" s="266"/>
      <c r="N90" s="260"/>
      <c r="P90" s="267"/>
    </row>
    <row r="91" spans="1:16" ht="19.5" customHeight="1" hidden="1">
      <c r="A91" s="261">
        <v>86</v>
      </c>
      <c r="B91" s="54">
        <f t="shared" si="3"/>
        <v>0</v>
      </c>
      <c r="C91" s="54"/>
      <c r="D91" s="254"/>
      <c r="E91" s="254"/>
      <c r="F91" s="254"/>
      <c r="G91" s="80"/>
      <c r="H91" s="254"/>
      <c r="I91" s="254"/>
      <c r="J91" s="80"/>
      <c r="K91" s="257">
        <f t="shared" si="1"/>
        <v>0</v>
      </c>
      <c r="L91" s="74"/>
      <c r="M91" s="266"/>
      <c r="N91" s="260"/>
      <c r="P91" s="267"/>
    </row>
    <row r="92" spans="1:16" ht="19.5" customHeight="1" hidden="1">
      <c r="A92" s="261">
        <v>87</v>
      </c>
      <c r="B92" s="54">
        <f t="shared" si="3"/>
        <v>0</v>
      </c>
      <c r="C92" s="54"/>
      <c r="D92" s="254"/>
      <c r="E92" s="254"/>
      <c r="F92" s="254"/>
      <c r="G92" s="80"/>
      <c r="H92" s="254"/>
      <c r="I92" s="254"/>
      <c r="J92" s="80"/>
      <c r="K92" s="257">
        <f t="shared" si="1"/>
        <v>0</v>
      </c>
      <c r="L92" s="74"/>
      <c r="M92" s="266"/>
      <c r="N92" s="260"/>
      <c r="P92" s="267"/>
    </row>
    <row r="93" spans="1:16" ht="19.5" customHeight="1" hidden="1">
      <c r="A93" s="261">
        <v>88</v>
      </c>
      <c r="B93" s="54">
        <f t="shared" si="3"/>
        <v>0</v>
      </c>
      <c r="C93" s="54"/>
      <c r="D93" s="254"/>
      <c r="E93" s="254"/>
      <c r="F93" s="254"/>
      <c r="G93" s="80"/>
      <c r="H93" s="254"/>
      <c r="I93" s="254"/>
      <c r="J93" s="80"/>
      <c r="K93" s="257">
        <f t="shared" si="1"/>
        <v>0</v>
      </c>
      <c r="L93" s="74"/>
      <c r="M93" s="266"/>
      <c r="N93" s="260"/>
      <c r="P93" s="267"/>
    </row>
    <row r="94" spans="1:16" ht="19.5" customHeight="1" hidden="1">
      <c r="A94" s="261">
        <v>89</v>
      </c>
      <c r="B94" s="54">
        <f t="shared" si="3"/>
        <v>0</v>
      </c>
      <c r="C94" s="54"/>
      <c r="D94" s="254"/>
      <c r="E94" s="254"/>
      <c r="F94" s="254"/>
      <c r="G94" s="80"/>
      <c r="H94" s="254"/>
      <c r="I94" s="254"/>
      <c r="J94" s="80"/>
      <c r="K94" s="257">
        <f t="shared" si="1"/>
        <v>0</v>
      </c>
      <c r="L94" s="74"/>
      <c r="M94" s="266"/>
      <c r="N94" s="260"/>
      <c r="P94" s="267"/>
    </row>
    <row r="95" spans="1:16" ht="19.5" customHeight="1" hidden="1">
      <c r="A95" s="261">
        <v>90</v>
      </c>
      <c r="B95" s="54">
        <f t="shared" si="3"/>
        <v>0</v>
      </c>
      <c r="C95" s="54"/>
      <c r="D95" s="254"/>
      <c r="E95" s="254"/>
      <c r="F95" s="254"/>
      <c r="G95" s="80"/>
      <c r="H95" s="254"/>
      <c r="I95" s="254"/>
      <c r="J95" s="80"/>
      <c r="K95" s="257">
        <f t="shared" si="1"/>
        <v>0</v>
      </c>
      <c r="L95" s="74"/>
      <c r="M95" s="266"/>
      <c r="N95" s="260"/>
      <c r="P95" s="267"/>
    </row>
    <row r="96" spans="1:16" ht="19.5" customHeight="1" hidden="1">
      <c r="A96" s="261">
        <v>91</v>
      </c>
      <c r="B96" s="54">
        <f t="shared" si="3"/>
        <v>0</v>
      </c>
      <c r="C96" s="54"/>
      <c r="D96" s="254"/>
      <c r="E96" s="254"/>
      <c r="F96" s="254"/>
      <c r="G96" s="80"/>
      <c r="H96" s="254"/>
      <c r="I96" s="254"/>
      <c r="J96" s="80"/>
      <c r="K96" s="257">
        <f t="shared" si="1"/>
        <v>0</v>
      </c>
      <c r="L96" s="74"/>
      <c r="M96" s="266"/>
      <c r="N96" s="260"/>
      <c r="P96" s="267"/>
    </row>
    <row r="98" spans="5:12" ht="15.75">
      <c r="E98" s="12"/>
      <c r="F98" s="87" t="s">
        <v>146</v>
      </c>
      <c r="G98" s="12"/>
      <c r="H98" s="12"/>
      <c r="I98" s="87" t="s">
        <v>153</v>
      </c>
      <c r="J98" s="10"/>
      <c r="K98" s="10"/>
      <c r="L98" s="11"/>
    </row>
    <row r="99" spans="4:12" ht="15.75">
      <c r="D99" s="88" t="s">
        <v>147</v>
      </c>
      <c r="E99" s="88" t="s">
        <v>375</v>
      </c>
      <c r="F99" s="89">
        <f>D17</f>
        <v>0</v>
      </c>
      <c r="G99" s="89"/>
      <c r="H99" s="90" t="s">
        <v>157</v>
      </c>
      <c r="I99" s="91">
        <f>D14</f>
        <v>0</v>
      </c>
      <c r="J99" s="91"/>
      <c r="K99" s="88" t="s">
        <v>158</v>
      </c>
      <c r="L99" s="268" t="s">
        <v>159</v>
      </c>
    </row>
    <row r="100" spans="5:12" ht="15.75">
      <c r="E100" s="11"/>
      <c r="F100" s="86"/>
      <c r="G100" s="86"/>
      <c r="H100" s="90" t="s">
        <v>376</v>
      </c>
      <c r="I100" s="94"/>
      <c r="J100" s="94"/>
      <c r="L100" s="268"/>
    </row>
    <row r="101" spans="4:11" ht="15.75">
      <c r="D101" s="10"/>
      <c r="E101" s="11"/>
      <c r="F101" s="87" t="s">
        <v>142</v>
      </c>
      <c r="G101" s="12"/>
      <c r="H101" s="12"/>
      <c r="I101" s="87" t="s">
        <v>135</v>
      </c>
      <c r="J101" s="12"/>
      <c r="K101" s="10"/>
    </row>
    <row r="102" spans="4:12" ht="15.75">
      <c r="D102" s="10"/>
      <c r="E102" s="88" t="s">
        <v>377</v>
      </c>
      <c r="F102" s="89">
        <f>D21</f>
        <v>0</v>
      </c>
      <c r="G102" s="89"/>
      <c r="H102" s="90" t="s">
        <v>157</v>
      </c>
      <c r="I102" s="91">
        <f>D13</f>
        <v>0</v>
      </c>
      <c r="J102" s="91"/>
      <c r="K102" s="88" t="s">
        <v>158</v>
      </c>
      <c r="L102" s="268" t="s">
        <v>162</v>
      </c>
    </row>
    <row r="103" ht="15.75">
      <c r="H103" s="90" t="s">
        <v>378</v>
      </c>
    </row>
  </sheetData>
  <sheetProtection selectLockedCells="1" selectUnlockedCells="1"/>
  <autoFilter ref="C5:K5"/>
  <mergeCells count="4">
    <mergeCell ref="F99:G99"/>
    <mergeCell ref="I99:J99"/>
    <mergeCell ref="F102:G102"/>
    <mergeCell ref="I102:J102"/>
  </mergeCells>
  <printOptions horizontalCentered="1"/>
  <pageMargins left="0.25" right="0.25" top="0.75" bottom="0.75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89"/>
  <sheetViews>
    <sheetView tabSelected="1" zoomScale="90" zoomScaleNormal="90" workbookViewId="0" topLeftCell="A19">
      <selection activeCell="H31" sqref="H31"/>
    </sheetView>
  </sheetViews>
  <sheetFormatPr defaultColWidth="9.00390625" defaultRowHeight="16.5"/>
  <cols>
    <col min="1" max="1" width="3.625" style="95" customWidth="1"/>
    <col min="2" max="2" width="15.625" style="95" customWidth="1"/>
    <col min="3" max="3" width="12.625" style="95" customWidth="1"/>
    <col min="4" max="4" width="10.625" style="115" customWidth="1"/>
    <col min="5" max="6" width="12.625" style="95" customWidth="1"/>
    <col min="7" max="7" width="15.625" style="95" customWidth="1"/>
    <col min="8" max="8" width="12.625" style="95" customWidth="1"/>
    <col min="9" max="10" width="15.625" style="95" customWidth="1"/>
    <col min="11" max="11" width="12.875" style="95" customWidth="1"/>
    <col min="12" max="16384" width="9.00390625" style="95" customWidth="1"/>
  </cols>
  <sheetData>
    <row r="1" spans="2:4" ht="16.5">
      <c r="B1" s="97"/>
      <c r="C1" s="98"/>
      <c r="D1" s="269"/>
    </row>
    <row r="2" spans="2:4" ht="16.5">
      <c r="B2" s="97" t="s">
        <v>164</v>
      </c>
      <c r="C2" s="98"/>
      <c r="D2" s="96"/>
    </row>
    <row r="3" spans="2:4" ht="16.5">
      <c r="B3" s="97" t="s">
        <v>165</v>
      </c>
      <c r="C3" s="98"/>
      <c r="D3" s="96"/>
    </row>
    <row r="4" spans="2:9" ht="16.5">
      <c r="B4" s="100" t="s">
        <v>379</v>
      </c>
      <c r="C4" s="104"/>
      <c r="D4" s="102"/>
      <c r="E4" s="103"/>
      <c r="F4" s="103"/>
      <c r="G4" s="103"/>
      <c r="H4" s="103"/>
      <c r="I4" s="103"/>
    </row>
    <row r="5" spans="2:9" ht="16.5">
      <c r="B5" s="100"/>
      <c r="C5" s="104"/>
      <c r="D5" s="102"/>
      <c r="E5" s="103"/>
      <c r="F5" s="103"/>
      <c r="G5" s="103"/>
      <c r="H5" s="103"/>
      <c r="I5" s="103"/>
    </row>
    <row r="6" spans="2:11" ht="15" customHeight="1">
      <c r="B6" s="107"/>
      <c r="C6" s="106" t="s">
        <v>167</v>
      </c>
      <c r="D6" s="106" t="s">
        <v>168</v>
      </c>
      <c r="E6" s="106" t="s">
        <v>169</v>
      </c>
      <c r="F6" s="106" t="s">
        <v>170</v>
      </c>
      <c r="G6" s="105"/>
      <c r="H6" s="105"/>
      <c r="I6" s="107"/>
      <c r="J6" s="107"/>
      <c r="K6" s="96"/>
    </row>
    <row r="7" spans="2:11" ht="15" customHeight="1">
      <c r="B7" s="109"/>
      <c r="C7" s="270" t="s">
        <v>171</v>
      </c>
      <c r="D7" s="270" t="s">
        <v>172</v>
      </c>
      <c r="E7" s="270" t="s">
        <v>173</v>
      </c>
      <c r="F7" s="270" t="s">
        <v>174</v>
      </c>
      <c r="G7" s="105"/>
      <c r="H7" s="105"/>
      <c r="I7" s="109"/>
      <c r="J7" s="109"/>
      <c r="K7" s="115"/>
    </row>
    <row r="8" spans="2:11" ht="15" customHeight="1">
      <c r="B8" s="109"/>
      <c r="C8" s="270" t="s">
        <v>175</v>
      </c>
      <c r="D8" s="270" t="s">
        <v>176</v>
      </c>
      <c r="E8" s="270" t="s">
        <v>177</v>
      </c>
      <c r="F8" s="270" t="s">
        <v>178</v>
      </c>
      <c r="G8" s="105"/>
      <c r="H8" s="105"/>
      <c r="I8" s="109"/>
      <c r="J8" s="109"/>
      <c r="K8" s="115"/>
    </row>
    <row r="9" spans="2:11" ht="15" customHeight="1">
      <c r="B9" s="109"/>
      <c r="C9" s="270" t="s">
        <v>179</v>
      </c>
      <c r="D9" s="270" t="s">
        <v>180</v>
      </c>
      <c r="E9" s="270" t="s">
        <v>181</v>
      </c>
      <c r="F9" s="270" t="s">
        <v>182</v>
      </c>
      <c r="G9" s="105"/>
      <c r="H9" s="105"/>
      <c r="I9" s="109"/>
      <c r="J9" s="109"/>
      <c r="K9" s="115"/>
    </row>
    <row r="10" spans="2:10" ht="15" customHeight="1">
      <c r="B10" s="109"/>
      <c r="C10" s="270" t="s">
        <v>146</v>
      </c>
      <c r="D10" s="270" t="s">
        <v>142</v>
      </c>
      <c r="E10" s="270" t="s">
        <v>183</v>
      </c>
      <c r="F10" s="270" t="s">
        <v>184</v>
      </c>
      <c r="G10" s="105"/>
      <c r="H10" s="105"/>
      <c r="I10" s="109"/>
      <c r="J10" s="109"/>
    </row>
    <row r="11" spans="2:10" ht="16.5">
      <c r="B11" s="97"/>
      <c r="C11" s="270" t="s">
        <v>153</v>
      </c>
      <c r="D11" s="270" t="s">
        <v>135</v>
      </c>
      <c r="E11" s="96"/>
      <c r="F11" s="96"/>
      <c r="G11" s="96"/>
      <c r="H11" s="96"/>
      <c r="I11" s="96"/>
      <c r="J11" s="96"/>
    </row>
    <row r="12" spans="2:10" ht="16.5">
      <c r="B12" s="97"/>
      <c r="C12" s="109"/>
      <c r="D12" s="109"/>
      <c r="E12" s="109"/>
      <c r="F12" s="109"/>
      <c r="G12" s="109"/>
      <c r="H12" s="109"/>
      <c r="I12" s="109"/>
      <c r="J12" s="109"/>
    </row>
    <row r="13" s="95" customFormat="1" ht="16.5">
      <c r="B13" s="100"/>
    </row>
    <row r="14" spans="2:7" ht="16.5">
      <c r="B14" s="100" t="s">
        <v>380</v>
      </c>
      <c r="C14" s="103"/>
      <c r="D14" s="102"/>
      <c r="E14" s="103"/>
      <c r="F14" s="103"/>
      <c r="G14" s="103"/>
    </row>
    <row r="15" spans="2:7" ht="16.5">
      <c r="B15" s="100" t="s">
        <v>381</v>
      </c>
      <c r="C15" s="103"/>
      <c r="D15" s="102"/>
      <c r="E15" s="103"/>
      <c r="F15" s="103"/>
      <c r="G15" s="103"/>
    </row>
    <row r="16" spans="2:19" s="95" customFormat="1" ht="16.5">
      <c r="B16" s="271"/>
      <c r="C16" s="272"/>
      <c r="L16" s="273"/>
      <c r="M16" s="115"/>
      <c r="N16" s="96"/>
      <c r="O16" s="141"/>
      <c r="P16" s="139"/>
      <c r="Q16" s="130"/>
      <c r="R16" s="130"/>
      <c r="S16" s="130"/>
    </row>
    <row r="17" spans="3:5" s="95" customFormat="1" ht="16.5">
      <c r="C17" s="97" t="s">
        <v>382</v>
      </c>
      <c r="E17" s="96"/>
    </row>
    <row r="18" spans="4:7" ht="16.5">
      <c r="D18" s="99"/>
      <c r="E18" s="99"/>
      <c r="F18" s="96"/>
      <c r="G18" s="99"/>
    </row>
    <row r="19" spans="4:8" ht="16.5">
      <c r="D19" s="97"/>
      <c r="E19" s="97"/>
      <c r="F19" s="99"/>
      <c r="H19" s="110"/>
    </row>
    <row r="20" spans="3:6" ht="16.5">
      <c r="C20" s="112" t="s">
        <v>324</v>
      </c>
      <c r="D20" s="113" t="s">
        <v>44</v>
      </c>
      <c r="E20" s="114"/>
      <c r="F20" s="115"/>
    </row>
    <row r="21" spans="3:6" s="95" customFormat="1" ht="16.5">
      <c r="C21" s="99"/>
      <c r="E21" s="117" t="s">
        <v>383</v>
      </c>
      <c r="F21" s="118"/>
    </row>
    <row r="22" spans="3:10" s="95" customFormat="1" ht="16.5">
      <c r="C22" s="99"/>
      <c r="E22" s="119" t="s">
        <v>384</v>
      </c>
      <c r="F22" s="112">
        <f>C24</f>
        <v>0</v>
      </c>
      <c r="G22" s="121"/>
      <c r="H22" s="122"/>
      <c r="I22" s="122"/>
      <c r="J22" s="122"/>
    </row>
    <row r="23" spans="3:10" s="95" customFormat="1" ht="16.5">
      <c r="C23" s="99"/>
      <c r="E23" s="135"/>
      <c r="F23" s="274"/>
      <c r="G23" s="121"/>
      <c r="H23" s="122"/>
      <c r="I23" s="122"/>
      <c r="J23" s="122"/>
    </row>
    <row r="24" spans="3:10" ht="16.5">
      <c r="C24" s="120" t="s">
        <v>296</v>
      </c>
      <c r="D24" s="124"/>
      <c r="E24" s="125"/>
      <c r="F24" s="117" t="s">
        <v>385</v>
      </c>
      <c r="G24" s="127"/>
      <c r="H24" s="128"/>
      <c r="I24" s="122"/>
      <c r="J24" s="122"/>
    </row>
    <row r="25" spans="3:10" ht="16.5">
      <c r="C25" s="99"/>
      <c r="D25" s="129"/>
      <c r="F25" s="126" t="s">
        <v>386</v>
      </c>
      <c r="G25" s="130"/>
      <c r="H25" s="112" t="str">
        <f>F28</f>
        <v>卓卓有如</v>
      </c>
      <c r="I25" s="122"/>
      <c r="J25" s="122"/>
    </row>
    <row r="26" spans="3:10" ht="16.5">
      <c r="C26" s="120" t="s">
        <v>291</v>
      </c>
      <c r="D26" s="131"/>
      <c r="E26" s="114"/>
      <c r="F26" s="119"/>
      <c r="G26" s="132"/>
      <c r="H26" s="133"/>
      <c r="I26" s="134"/>
      <c r="J26" s="122"/>
    </row>
    <row r="27" spans="3:10" ht="16.5">
      <c r="C27" s="96"/>
      <c r="D27" s="131"/>
      <c r="E27" s="117" t="s">
        <v>387</v>
      </c>
      <c r="F27" s="135"/>
      <c r="G27" s="141"/>
      <c r="H27" s="133"/>
      <c r="I27" s="134"/>
      <c r="J27" s="122"/>
    </row>
    <row r="28" spans="3:10" s="95" customFormat="1" ht="16.5">
      <c r="C28" s="99"/>
      <c r="E28" s="126" t="s">
        <v>388</v>
      </c>
      <c r="F28" s="112">
        <f>C26</f>
        <v>0</v>
      </c>
      <c r="G28" s="130"/>
      <c r="H28" s="133"/>
      <c r="I28" s="134"/>
      <c r="J28" s="122"/>
    </row>
    <row r="29" spans="3:10" s="95" customFormat="1" ht="16.5">
      <c r="C29" s="99"/>
      <c r="E29" s="119"/>
      <c r="F29" s="121"/>
      <c r="G29" s="130"/>
      <c r="H29" s="133"/>
      <c r="I29" s="134"/>
      <c r="J29" s="122"/>
    </row>
    <row r="30" spans="3:10" ht="16.5">
      <c r="C30" s="120">
        <v>170</v>
      </c>
      <c r="D30" s="136" t="s">
        <v>67</v>
      </c>
      <c r="E30" s="125"/>
      <c r="F30" s="121"/>
      <c r="G30" s="137"/>
      <c r="H30" s="117" t="s">
        <v>389</v>
      </c>
      <c r="I30" s="138"/>
      <c r="J30" s="112" t="str">
        <f>H25</f>
        <v>卓卓有如</v>
      </c>
    </row>
    <row r="31" spans="3:10" ht="16.5">
      <c r="C31" s="99"/>
      <c r="D31" s="129"/>
      <c r="E31" s="140"/>
      <c r="F31" s="141"/>
      <c r="G31" s="141"/>
      <c r="H31" s="275" t="s">
        <v>390</v>
      </c>
      <c r="I31" s="132" t="s">
        <v>196</v>
      </c>
      <c r="J31" s="142"/>
    </row>
    <row r="32" spans="3:10" ht="16.5">
      <c r="C32" s="120" t="s">
        <v>316</v>
      </c>
      <c r="D32" s="136" t="s">
        <v>59</v>
      </c>
      <c r="E32" s="114"/>
      <c r="F32" s="141"/>
      <c r="G32" s="143"/>
      <c r="H32" s="133"/>
      <c r="I32" s="144"/>
      <c r="J32" s="115"/>
    </row>
    <row r="33" spans="3:10" s="95" customFormat="1" ht="16.5">
      <c r="C33" s="99"/>
      <c r="E33" s="117" t="s">
        <v>391</v>
      </c>
      <c r="F33" s="112">
        <f>C36</f>
        <v>0</v>
      </c>
      <c r="G33" s="115"/>
      <c r="H33" s="133"/>
      <c r="J33" s="145"/>
    </row>
    <row r="34" spans="3:10" s="95" customFormat="1" ht="16.5">
      <c r="C34" s="99"/>
      <c r="E34" s="126" t="s">
        <v>392</v>
      </c>
      <c r="F34" s="274"/>
      <c r="G34" s="115"/>
      <c r="H34" s="133"/>
      <c r="J34" s="145"/>
    </row>
    <row r="35" spans="3:10" s="95" customFormat="1" ht="16.5">
      <c r="C35" s="99"/>
      <c r="E35" s="135"/>
      <c r="F35" s="117" t="s">
        <v>393</v>
      </c>
      <c r="G35" s="130"/>
      <c r="H35" s="133"/>
      <c r="I35" s="146"/>
      <c r="J35" s="130"/>
    </row>
    <row r="36" spans="3:10" ht="16.5">
      <c r="C36" s="120" t="s">
        <v>286</v>
      </c>
      <c r="D36" s="124"/>
      <c r="E36" s="125"/>
      <c r="F36" s="126" t="s">
        <v>394</v>
      </c>
      <c r="G36" s="147"/>
      <c r="H36" s="112" t="str">
        <f>F33</f>
        <v>麻婆娘娘</v>
      </c>
      <c r="I36" s="130"/>
      <c r="J36" s="130"/>
    </row>
    <row r="37" spans="3:12" ht="16.5">
      <c r="C37" s="99"/>
      <c r="D37" s="129"/>
      <c r="F37" s="119"/>
      <c r="G37" s="141"/>
      <c r="H37" s="122"/>
      <c r="I37" s="130"/>
      <c r="J37" s="130"/>
      <c r="K37" s="148"/>
      <c r="L37" s="122"/>
    </row>
    <row r="38" spans="2:12" ht="16.5">
      <c r="B38" s="273"/>
      <c r="C38" s="120" t="s">
        <v>305</v>
      </c>
      <c r="D38" s="131"/>
      <c r="E38" s="114"/>
      <c r="F38" s="117"/>
      <c r="G38" s="141"/>
      <c r="H38" s="122"/>
      <c r="I38" s="130"/>
      <c r="J38" s="130"/>
      <c r="K38" s="148"/>
      <c r="L38" s="122"/>
    </row>
    <row r="39" spans="3:12" s="95" customFormat="1" ht="16.5">
      <c r="C39" s="99"/>
      <c r="E39" s="117" t="s">
        <v>395</v>
      </c>
      <c r="F39" s="112">
        <f>C38</f>
        <v>0</v>
      </c>
      <c r="G39" s="141"/>
      <c r="H39" s="105"/>
      <c r="I39" s="105"/>
      <c r="J39" s="130"/>
      <c r="K39" s="148"/>
      <c r="L39" s="122"/>
    </row>
    <row r="40" spans="3:12" s="95" customFormat="1" ht="16.5">
      <c r="C40" s="99"/>
      <c r="E40" s="126" t="s">
        <v>396</v>
      </c>
      <c r="F40" s="276"/>
      <c r="G40" s="141"/>
      <c r="H40" s="105"/>
      <c r="I40" s="105"/>
      <c r="J40" s="130"/>
      <c r="K40" s="148"/>
      <c r="L40" s="122"/>
    </row>
    <row r="41" spans="3:12" s="95" customFormat="1" ht="16.5">
      <c r="C41" s="99"/>
      <c r="E41" s="135"/>
      <c r="F41" s="141"/>
      <c r="G41" s="121"/>
      <c r="H41" s="105"/>
      <c r="I41" s="105"/>
      <c r="J41" s="130"/>
      <c r="K41" s="148"/>
      <c r="L41" s="122"/>
    </row>
    <row r="42" spans="3:12" ht="16.5">
      <c r="C42" s="120" t="s">
        <v>310</v>
      </c>
      <c r="D42" s="150" t="s">
        <v>52</v>
      </c>
      <c r="E42" s="125"/>
      <c r="F42" s="137"/>
      <c r="G42" s="130"/>
      <c r="H42" s="105"/>
      <c r="I42" s="105"/>
      <c r="J42" s="130"/>
      <c r="K42" s="148"/>
      <c r="L42" s="122"/>
    </row>
    <row r="43" spans="3:12" ht="16.5">
      <c r="C43" s="96"/>
      <c r="D43" s="136"/>
      <c r="E43" s="115"/>
      <c r="F43" s="137"/>
      <c r="G43" s="130"/>
      <c r="H43" s="105"/>
      <c r="I43" s="105"/>
      <c r="J43" s="130"/>
      <c r="K43" s="148"/>
      <c r="L43" s="122"/>
    </row>
    <row r="44" spans="3:12" s="95" customFormat="1" ht="16.5">
      <c r="C44" s="99"/>
      <c r="E44" s="115"/>
      <c r="F44" s="141"/>
      <c r="I44" s="105"/>
      <c r="J44" s="141"/>
      <c r="K44" s="148"/>
      <c r="L44" s="122"/>
    </row>
    <row r="45" spans="3:12" ht="16.5">
      <c r="C45" s="99"/>
      <c r="D45" s="96"/>
      <c r="E45" s="115"/>
      <c r="F45" s="277" t="str">
        <f>F22</f>
        <v>ZN</v>
      </c>
      <c r="G45" s="114"/>
      <c r="J45" s="130"/>
      <c r="K45" s="148"/>
      <c r="L45" s="122"/>
    </row>
    <row r="46" spans="3:10" ht="16.5">
      <c r="C46" s="99"/>
      <c r="D46" s="96"/>
      <c r="E46" s="115"/>
      <c r="F46" s="141"/>
      <c r="G46" s="151"/>
      <c r="I46" s="152"/>
      <c r="J46" s="141"/>
    </row>
    <row r="47" spans="3:10" ht="16.5">
      <c r="C47" s="153" t="s">
        <v>92</v>
      </c>
      <c r="D47" s="112" t="s">
        <v>286</v>
      </c>
      <c r="E47" s="115"/>
      <c r="F47" s="96"/>
      <c r="G47" s="117" t="s">
        <v>397</v>
      </c>
      <c r="H47" s="147"/>
      <c r="I47" s="112" t="str">
        <f>F50</f>
        <v>HYS</v>
      </c>
      <c r="J47" s="130"/>
    </row>
    <row r="48" spans="3:10" ht="16.5">
      <c r="C48" s="120" t="s">
        <v>88</v>
      </c>
      <c r="D48" s="120" t="s">
        <v>291</v>
      </c>
      <c r="E48" s="137"/>
      <c r="F48" s="96"/>
      <c r="G48" s="126" t="s">
        <v>398</v>
      </c>
      <c r="H48" s="121" t="s">
        <v>205</v>
      </c>
      <c r="I48" s="152"/>
      <c r="J48" s="130"/>
    </row>
    <row r="49" spans="3:11" ht="16.5">
      <c r="C49" s="120" t="s">
        <v>82</v>
      </c>
      <c r="D49" s="120" t="s">
        <v>296</v>
      </c>
      <c r="E49" s="115"/>
      <c r="F49" s="141"/>
      <c r="G49" s="117"/>
      <c r="H49" s="121"/>
      <c r="I49" s="152"/>
      <c r="J49" s="154" t="s">
        <v>45</v>
      </c>
      <c r="K49" s="152" t="s">
        <v>46</v>
      </c>
    </row>
    <row r="50" spans="3:11" ht="16.5">
      <c r="C50" s="120" t="s">
        <v>75</v>
      </c>
      <c r="D50" s="120" t="s">
        <v>305</v>
      </c>
      <c r="E50" s="115"/>
      <c r="F50" s="277" t="str">
        <f>F39</f>
        <v>HYS</v>
      </c>
      <c r="G50" s="155"/>
      <c r="H50" s="121"/>
      <c r="I50" s="152"/>
      <c r="J50" s="154" t="s">
        <v>53</v>
      </c>
      <c r="K50" s="152" t="s">
        <v>54</v>
      </c>
    </row>
    <row r="51" spans="4:11" ht="16.5">
      <c r="D51" s="96"/>
      <c r="E51" s="115"/>
      <c r="F51" s="137"/>
      <c r="G51" s="130"/>
      <c r="H51" s="154"/>
      <c r="I51" s="152"/>
      <c r="J51" s="154" t="s">
        <v>60</v>
      </c>
      <c r="K51" s="152" t="s">
        <v>61</v>
      </c>
    </row>
    <row r="52" spans="4:11" ht="16.5">
      <c r="D52" s="96"/>
      <c r="E52" s="115"/>
      <c r="F52" s="96"/>
      <c r="G52" s="141"/>
      <c r="H52" s="146"/>
      <c r="I52" s="130"/>
      <c r="J52" s="154" t="s">
        <v>68</v>
      </c>
      <c r="K52" s="152" t="s">
        <v>69</v>
      </c>
    </row>
    <row r="53" spans="4:11" ht="16.5">
      <c r="D53" s="156"/>
      <c r="E53" s="137"/>
      <c r="F53" s="156"/>
      <c r="G53" s="157"/>
      <c r="H53" s="146"/>
      <c r="I53" s="141"/>
      <c r="J53" s="154" t="s">
        <v>76</v>
      </c>
      <c r="K53" s="152" t="s">
        <v>77</v>
      </c>
    </row>
    <row r="54" spans="4:11" ht="16.5">
      <c r="D54" s="156"/>
      <c r="E54" s="115"/>
      <c r="F54" s="141"/>
      <c r="G54" s="141"/>
      <c r="H54" s="146"/>
      <c r="I54" s="115"/>
      <c r="J54" s="154" t="s">
        <v>98</v>
      </c>
      <c r="K54" s="152" t="s">
        <v>99</v>
      </c>
    </row>
    <row r="55" spans="4:11" ht="16.5">
      <c r="D55" s="96"/>
      <c r="E55" s="115"/>
      <c r="F55" s="141"/>
      <c r="G55" s="137"/>
      <c r="H55" s="137"/>
      <c r="I55" s="141"/>
      <c r="J55" s="278" t="s">
        <v>124</v>
      </c>
      <c r="K55" s="95" t="s">
        <v>125</v>
      </c>
    </row>
    <row r="56" spans="4:10" ht="16.5">
      <c r="D56" s="96"/>
      <c r="E56" s="115"/>
      <c r="F56" s="141"/>
      <c r="G56" s="141"/>
      <c r="H56" s="96"/>
      <c r="I56" s="115"/>
      <c r="J56" s="115"/>
    </row>
    <row r="57" spans="4:10" ht="16.5">
      <c r="D57" s="146"/>
      <c r="E57" s="115"/>
      <c r="F57" s="141"/>
      <c r="G57" s="141"/>
      <c r="H57" s="146"/>
      <c r="I57" s="115"/>
      <c r="J57" s="115"/>
    </row>
    <row r="58" spans="4:10" ht="16.5">
      <c r="D58" s="146"/>
      <c r="E58" s="279"/>
      <c r="F58" s="137"/>
      <c r="G58" s="130"/>
      <c r="H58" s="146"/>
      <c r="I58" s="115"/>
      <c r="J58" s="115"/>
    </row>
    <row r="59" spans="4:10" ht="16.5">
      <c r="D59" s="156"/>
      <c r="E59" s="137"/>
      <c r="F59" s="280"/>
      <c r="G59" s="141"/>
      <c r="H59" s="146"/>
      <c r="I59" s="115"/>
      <c r="J59" s="115"/>
    </row>
    <row r="60" spans="4:10" ht="16.5">
      <c r="D60" s="280"/>
      <c r="E60" s="115"/>
      <c r="F60" s="281"/>
      <c r="G60" s="141"/>
      <c r="H60" s="146"/>
      <c r="I60" s="115"/>
      <c r="J60" s="115"/>
    </row>
    <row r="61" spans="4:10" ht="16.5">
      <c r="D61" s="146"/>
      <c r="E61" s="115"/>
      <c r="F61" s="137"/>
      <c r="G61" s="141"/>
      <c r="H61" s="96"/>
      <c r="I61" s="130"/>
      <c r="J61" s="115"/>
    </row>
    <row r="62" spans="4:10" ht="16.5">
      <c r="D62" s="96"/>
      <c r="E62" s="115"/>
      <c r="F62" s="141"/>
      <c r="G62" s="141"/>
      <c r="H62" s="280"/>
      <c r="I62" s="278"/>
      <c r="J62" s="278"/>
    </row>
    <row r="63" spans="4:10" ht="16.5">
      <c r="D63" s="96"/>
      <c r="E63" s="115"/>
      <c r="F63" s="96"/>
      <c r="G63" s="141"/>
      <c r="H63" s="130"/>
      <c r="I63" s="278"/>
      <c r="J63" s="278"/>
    </row>
    <row r="64" spans="4:10" ht="16.5">
      <c r="D64" s="280"/>
      <c r="E64" s="137"/>
      <c r="F64" s="280"/>
      <c r="G64" s="141"/>
      <c r="H64" s="130"/>
      <c r="I64" s="278"/>
      <c r="J64" s="278"/>
    </row>
    <row r="65" spans="4:10" ht="16.5">
      <c r="D65" s="96"/>
      <c r="E65" s="115"/>
      <c r="F65" s="137"/>
      <c r="G65" s="141"/>
      <c r="H65" s="130"/>
      <c r="I65" s="278"/>
      <c r="J65" s="278"/>
    </row>
    <row r="66" spans="3:10" ht="16.5">
      <c r="C66" s="282"/>
      <c r="D66" s="283"/>
      <c r="E66" s="284"/>
      <c r="F66" s="285"/>
      <c r="G66" s="286"/>
      <c r="H66" s="287"/>
      <c r="I66" s="287"/>
      <c r="J66" s="286"/>
    </row>
    <row r="67" spans="3:10" ht="16.5">
      <c r="C67" s="288"/>
      <c r="D67" s="289"/>
      <c r="E67" s="290"/>
      <c r="F67" s="286"/>
      <c r="G67" s="286"/>
      <c r="H67" s="287"/>
      <c r="I67" s="287"/>
      <c r="J67" s="286"/>
    </row>
    <row r="68" spans="3:10" ht="16.5">
      <c r="C68" s="282"/>
      <c r="D68" s="291"/>
      <c r="E68" s="290"/>
      <c r="F68" s="292"/>
      <c r="G68" s="290"/>
      <c r="H68" s="287"/>
      <c r="I68" s="287"/>
      <c r="J68" s="286"/>
    </row>
    <row r="69" spans="3:10" ht="16.5">
      <c r="C69" s="293"/>
      <c r="D69" s="292"/>
      <c r="E69" s="292"/>
      <c r="F69" s="292"/>
      <c r="G69" s="292"/>
      <c r="H69" s="287"/>
      <c r="I69" s="286"/>
      <c r="J69" s="292"/>
    </row>
    <row r="70" spans="3:10" ht="16.5">
      <c r="C70" s="292"/>
      <c r="D70" s="292"/>
      <c r="E70" s="292"/>
      <c r="F70" s="292"/>
      <c r="G70" s="292"/>
      <c r="H70" s="292"/>
      <c r="I70" s="292"/>
      <c r="J70" s="292"/>
    </row>
    <row r="71" spans="3:10" ht="16.5">
      <c r="C71" s="116"/>
      <c r="E71" s="115"/>
      <c r="F71" s="115"/>
      <c r="G71" s="115"/>
      <c r="H71" s="278"/>
      <c r="I71" s="130"/>
      <c r="J71" s="294"/>
    </row>
    <row r="72" spans="3:10" ht="16.5">
      <c r="C72" s="116"/>
      <c r="E72" s="115"/>
      <c r="F72" s="115"/>
      <c r="G72" s="115"/>
      <c r="H72" s="278"/>
      <c r="I72" s="130"/>
      <c r="J72" s="294"/>
    </row>
    <row r="73" spans="3:10" ht="16.5">
      <c r="C73" s="116"/>
      <c r="E73" s="115"/>
      <c r="F73" s="115"/>
      <c r="G73" s="115"/>
      <c r="H73" s="278"/>
      <c r="I73" s="130"/>
      <c r="J73" s="294"/>
    </row>
    <row r="74" spans="3:10" ht="16.5">
      <c r="C74" s="116"/>
      <c r="E74" s="115"/>
      <c r="F74" s="115"/>
      <c r="G74" s="115"/>
      <c r="H74" s="278"/>
      <c r="I74" s="130"/>
      <c r="J74" s="294"/>
    </row>
    <row r="75" spans="3:10" ht="16.5">
      <c r="C75" s="116"/>
      <c r="E75" s="115"/>
      <c r="F75" s="115"/>
      <c r="G75" s="115"/>
      <c r="H75" s="278"/>
      <c r="I75" s="130"/>
      <c r="J75" s="115"/>
    </row>
    <row r="76" spans="3:10" ht="16.5">
      <c r="C76" s="116"/>
      <c r="E76" s="115"/>
      <c r="F76" s="115"/>
      <c r="G76" s="115"/>
      <c r="H76" s="278"/>
      <c r="I76" s="130"/>
      <c r="J76" s="115"/>
    </row>
    <row r="77" spans="3:10" ht="16.5">
      <c r="C77" s="282"/>
      <c r="E77" s="115"/>
      <c r="F77" s="115"/>
      <c r="G77" s="115"/>
      <c r="H77" s="115"/>
      <c r="I77" s="115"/>
      <c r="J77" s="115"/>
    </row>
    <row r="78" spans="3:10" ht="16.5">
      <c r="C78" s="291"/>
      <c r="E78" s="115"/>
      <c r="F78" s="115"/>
      <c r="G78" s="115"/>
      <c r="H78" s="115"/>
      <c r="I78" s="115"/>
      <c r="J78" s="115"/>
    </row>
    <row r="79" s="95" customFormat="1" ht="16.5">
      <c r="E79" s="115"/>
    </row>
    <row r="80" s="95" customFormat="1" ht="16.5">
      <c r="E80" s="115"/>
    </row>
    <row r="81" s="95" customFormat="1" ht="16.5">
      <c r="E81" s="115"/>
    </row>
    <row r="82" s="95" customFormat="1" ht="16.5">
      <c r="E82" s="115"/>
    </row>
    <row r="83" s="95" customFormat="1" ht="16.5">
      <c r="E83" s="115"/>
    </row>
    <row r="84" s="95" customFormat="1" ht="16.5">
      <c r="E84" s="115"/>
    </row>
    <row r="85" s="95" customFormat="1" ht="16.5">
      <c r="E85" s="115"/>
    </row>
    <row r="86" s="95" customFormat="1" ht="16.5">
      <c r="E86" s="115"/>
    </row>
    <row r="87" s="95" customFormat="1" ht="16.5">
      <c r="E87" s="115"/>
    </row>
    <row r="88" s="95" customFormat="1" ht="16.5">
      <c r="E88" s="115"/>
    </row>
    <row r="89" s="95" customFormat="1" ht="16.5">
      <c r="E89" s="115"/>
    </row>
  </sheetData>
  <sheetProtection selectLockedCells="1" selectUnlockedCells="1"/>
  <printOptions horizontalCentered="1" verticalCentered="1"/>
  <pageMargins left="0.25" right="0.25" top="0.75" bottom="0.75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IV34"/>
  <sheetViews>
    <sheetView zoomScale="80" zoomScaleNormal="80" zoomScaleSheetLayoutView="85" workbookViewId="0" topLeftCell="I1">
      <selection activeCell="T20" sqref="T20"/>
    </sheetView>
  </sheetViews>
  <sheetFormatPr defaultColWidth="9.00390625" defaultRowHeight="16.5"/>
  <cols>
    <col min="1" max="1" width="5.625" style="159" customWidth="1"/>
    <col min="2" max="2" width="9.50390625" style="159" customWidth="1"/>
    <col min="3" max="3" width="7.875" style="159" customWidth="1"/>
    <col min="4" max="4" width="10.125" style="159" customWidth="1"/>
    <col min="5" max="5" width="15.625" style="159" customWidth="1"/>
    <col min="6" max="6" width="5.125" style="159" customWidth="1"/>
    <col min="7" max="7" width="15.875" style="159" customWidth="1"/>
    <col min="8" max="8" width="20.00390625" style="159" customWidth="1"/>
    <col min="9" max="9" width="3.125" style="159" customWidth="1"/>
    <col min="10" max="10" width="21.375" style="159" customWidth="1"/>
    <col min="11" max="14" width="9.00390625" style="160" customWidth="1"/>
    <col min="15" max="15" width="20.75390625" style="161" customWidth="1"/>
    <col min="16" max="17" width="5.625" style="161" customWidth="1"/>
    <col min="18" max="18" width="9.00390625" style="159" customWidth="1"/>
    <col min="19" max="19" width="17.75390625" style="159" customWidth="1"/>
    <col min="20" max="21" width="8.625" style="159" customWidth="1"/>
    <col min="22" max="22" width="8.625" style="161" customWidth="1"/>
    <col min="23" max="23" width="8.625" style="159" customWidth="1"/>
    <col min="24" max="24" width="5.625" style="159" customWidth="1"/>
    <col min="25" max="25" width="9.00390625" style="159" customWidth="1"/>
    <col min="26" max="26" width="15.375" style="159" customWidth="1"/>
    <col min="27" max="28" width="8.625" style="159" customWidth="1"/>
    <col min="29" max="29" width="8.625" style="161" customWidth="1"/>
    <col min="30" max="30" width="8.625" style="159" customWidth="1"/>
    <col min="31" max="16384" width="9.00390625" style="159" customWidth="1"/>
  </cols>
  <sheetData>
    <row r="1" spans="2:8" ht="15.75">
      <c r="B1" s="162" t="s">
        <v>399</v>
      </c>
      <c r="C1" s="163"/>
      <c r="D1" s="163"/>
      <c r="E1" s="161"/>
      <c r="G1" s="160"/>
      <c r="H1" s="164"/>
    </row>
    <row r="2" spans="2:8" ht="15.75">
      <c r="B2" s="164" t="s">
        <v>400</v>
      </c>
      <c r="C2" s="163"/>
      <c r="D2" s="163"/>
      <c r="E2" s="161"/>
      <c r="G2" s="160"/>
      <c r="H2" s="164"/>
    </row>
    <row r="3" spans="2:14" ht="15.75">
      <c r="B3" s="165"/>
      <c r="D3" s="165"/>
      <c r="E3" s="166"/>
      <c r="F3" s="166"/>
      <c r="G3" s="167"/>
      <c r="H3" s="168" t="s">
        <v>208</v>
      </c>
      <c r="I3" s="168"/>
      <c r="J3" s="168"/>
      <c r="K3" s="169" t="s">
        <v>209</v>
      </c>
      <c r="L3" s="160" t="s">
        <v>210</v>
      </c>
      <c r="M3" s="160" t="s">
        <v>210</v>
      </c>
      <c r="N3" s="160" t="s">
        <v>209</v>
      </c>
    </row>
    <row r="4" spans="2:17" ht="15.75">
      <c r="B4" s="170" t="s">
        <v>211</v>
      </c>
      <c r="C4" s="170" t="s">
        <v>212</v>
      </c>
      <c r="D4" s="171" t="s">
        <v>213</v>
      </c>
      <c r="E4" s="179"/>
      <c r="F4" s="170" t="s">
        <v>214</v>
      </c>
      <c r="G4" s="179"/>
      <c r="H4" s="172" t="s">
        <v>215</v>
      </c>
      <c r="I4" s="173"/>
      <c r="J4" s="172" t="s">
        <v>216</v>
      </c>
      <c r="K4" s="179"/>
      <c r="L4" s="179"/>
      <c r="M4" s="179"/>
      <c r="N4" s="179"/>
      <c r="O4" s="174"/>
      <c r="P4" s="174"/>
      <c r="Q4" s="174"/>
    </row>
    <row r="5" spans="2:30" ht="16.5" customHeight="1">
      <c r="B5" s="295" t="s">
        <v>220</v>
      </c>
      <c r="C5" s="296" t="s">
        <v>221</v>
      </c>
      <c r="D5" s="297" t="s">
        <v>211</v>
      </c>
      <c r="E5" s="296"/>
      <c r="F5" s="296" t="s">
        <v>208</v>
      </c>
      <c r="G5" s="296"/>
      <c r="H5" s="183" t="s">
        <v>24</v>
      </c>
      <c r="I5" s="184"/>
      <c r="J5" s="183" t="s">
        <v>24</v>
      </c>
      <c r="K5" s="295"/>
      <c r="L5" s="295"/>
      <c r="M5" s="295"/>
      <c r="N5" s="295"/>
      <c r="O5" s="174"/>
      <c r="P5" s="174"/>
      <c r="Q5" s="202"/>
      <c r="R5" s="202"/>
      <c r="S5" s="202"/>
      <c r="T5" s="202"/>
      <c r="U5" s="202"/>
      <c r="V5" s="265"/>
      <c r="W5" s="202"/>
      <c r="X5" s="202"/>
      <c r="Y5" s="202"/>
      <c r="Z5" s="202"/>
      <c r="AA5" s="202"/>
      <c r="AB5" s="202"/>
      <c r="AC5" s="265"/>
      <c r="AD5" s="202"/>
    </row>
    <row r="6" spans="2:30" ht="16.5">
      <c r="B6" s="298">
        <v>1</v>
      </c>
      <c r="C6" s="299" t="s">
        <v>167</v>
      </c>
      <c r="D6" s="300">
        <v>1</v>
      </c>
      <c r="E6" s="301" t="s">
        <v>44</v>
      </c>
      <c r="F6" s="301" t="s">
        <v>222</v>
      </c>
      <c r="G6" s="301" t="s">
        <v>223</v>
      </c>
      <c r="H6" s="302">
        <f>VLOOKUP(E6,'WD(U17)'!$B$6:$J$97,3,FALSE)</f>
        <v>0</v>
      </c>
      <c r="I6" s="302" t="s">
        <v>222</v>
      </c>
      <c r="J6" s="302" t="s">
        <v>324</v>
      </c>
      <c r="K6" s="303">
        <v>1</v>
      </c>
      <c r="L6" s="303">
        <f>8+16+15</f>
        <v>39</v>
      </c>
      <c r="M6" s="303">
        <f>15+14+17</f>
        <v>46</v>
      </c>
      <c r="N6" s="304">
        <v>2</v>
      </c>
      <c r="O6" s="175" t="s">
        <v>401</v>
      </c>
      <c r="Q6" s="175" t="s">
        <v>167</v>
      </c>
      <c r="R6" s="176" t="s">
        <v>217</v>
      </c>
      <c r="S6" s="177" t="s">
        <v>23</v>
      </c>
      <c r="T6" s="177" t="s">
        <v>218</v>
      </c>
      <c r="U6" s="177" t="s">
        <v>219</v>
      </c>
      <c r="V6" s="177" t="s">
        <v>402</v>
      </c>
      <c r="W6" s="177" t="s">
        <v>34</v>
      </c>
      <c r="X6" s="178" t="s">
        <v>168</v>
      </c>
      <c r="Y6" s="176" t="s">
        <v>217</v>
      </c>
      <c r="Z6" s="177" t="s">
        <v>23</v>
      </c>
      <c r="AA6" s="177" t="s">
        <v>218</v>
      </c>
      <c r="AB6" s="177" t="s">
        <v>219</v>
      </c>
      <c r="AC6" s="177" t="s">
        <v>402</v>
      </c>
      <c r="AD6" s="177" t="s">
        <v>34</v>
      </c>
    </row>
    <row r="7" spans="2:30" ht="17.25">
      <c r="B7" s="305">
        <v>2</v>
      </c>
      <c r="C7" s="306" t="s">
        <v>167</v>
      </c>
      <c r="D7" s="307">
        <v>2</v>
      </c>
      <c r="E7" s="188" t="s">
        <v>92</v>
      </c>
      <c r="F7" s="188" t="s">
        <v>222</v>
      </c>
      <c r="G7" s="188" t="s">
        <v>97</v>
      </c>
      <c r="H7" s="189">
        <f>VLOOKUP(E7,'WD(U17)'!$B$6:$J$97,3,FALSE)</f>
        <v>0</v>
      </c>
      <c r="I7" s="189" t="s">
        <v>222</v>
      </c>
      <c r="J7" s="189">
        <f>VLOOKUP(G7,'WD(U17)'!$B$6:$J$97,3,FALSE)</f>
        <v>0</v>
      </c>
      <c r="K7" s="190">
        <v>0</v>
      </c>
      <c r="L7" s="190">
        <f>11+6</f>
        <v>17</v>
      </c>
      <c r="M7" s="190">
        <f>15+15</f>
        <v>30</v>
      </c>
      <c r="N7" s="308">
        <v>2</v>
      </c>
      <c r="O7" s="175" t="s">
        <v>403</v>
      </c>
      <c r="R7" s="173">
        <v>1</v>
      </c>
      <c r="S7" s="192" t="s">
        <v>324</v>
      </c>
      <c r="T7" s="185">
        <v>2</v>
      </c>
      <c r="U7" s="185">
        <v>1</v>
      </c>
      <c r="V7" s="309">
        <v>1.162162162162162</v>
      </c>
      <c r="W7" s="185">
        <f aca="true" t="shared" si="0" ref="W7:W10">T7*3+U7*0</f>
        <v>6</v>
      </c>
      <c r="Y7" s="173">
        <v>1</v>
      </c>
      <c r="Z7" s="192" t="s">
        <v>310</v>
      </c>
      <c r="AA7" s="185">
        <v>2</v>
      </c>
      <c r="AB7" s="185">
        <v>1</v>
      </c>
      <c r="AC7" s="310">
        <v>1.1372549019607843</v>
      </c>
      <c r="AD7" s="185">
        <f aca="true" t="shared" si="1" ref="AD7:AD10">AA7*3+AB7*0</f>
        <v>6</v>
      </c>
    </row>
    <row r="8" spans="2:30" ht="17.25">
      <c r="B8" s="305">
        <v>3</v>
      </c>
      <c r="C8" s="306" t="s">
        <v>167</v>
      </c>
      <c r="D8" s="307">
        <v>3</v>
      </c>
      <c r="E8" s="188" t="s">
        <v>44</v>
      </c>
      <c r="F8" s="188" t="s">
        <v>222</v>
      </c>
      <c r="G8" s="188" t="s">
        <v>97</v>
      </c>
      <c r="H8" s="189">
        <f>VLOOKUP(E8,'WD(U17)'!$B$6:$J$97,3,FALSE)</f>
        <v>0</v>
      </c>
      <c r="I8" s="189" t="s">
        <v>222</v>
      </c>
      <c r="J8" s="189">
        <f>VLOOKUP(G8,'WD(U17)'!$B$6:$J$97,3,FALSE)</f>
        <v>0</v>
      </c>
      <c r="K8" s="190">
        <v>2</v>
      </c>
      <c r="L8" s="190">
        <f>15+15</f>
        <v>30</v>
      </c>
      <c r="M8" s="190">
        <f>10+6</f>
        <v>16</v>
      </c>
      <c r="N8" s="308">
        <v>0</v>
      </c>
      <c r="O8" s="175" t="s">
        <v>404</v>
      </c>
      <c r="R8" s="173">
        <v>2</v>
      </c>
      <c r="S8" s="185" t="s">
        <v>286</v>
      </c>
      <c r="T8" s="185">
        <v>2</v>
      </c>
      <c r="U8" s="185">
        <v>1</v>
      </c>
      <c r="V8" s="309">
        <v>1.1129032258064515</v>
      </c>
      <c r="W8" s="185">
        <f t="shared" si="0"/>
        <v>6</v>
      </c>
      <c r="Y8" s="173">
        <v>2</v>
      </c>
      <c r="Z8" s="185" t="s">
        <v>291</v>
      </c>
      <c r="AA8" s="185">
        <v>2</v>
      </c>
      <c r="AB8" s="185">
        <v>1</v>
      </c>
      <c r="AC8" s="310">
        <v>1.0816326530612246</v>
      </c>
      <c r="AD8" s="185">
        <f t="shared" si="1"/>
        <v>6</v>
      </c>
    </row>
    <row r="9" spans="2:30" ht="17.25">
      <c r="B9" s="305">
        <v>4</v>
      </c>
      <c r="C9" s="306" t="s">
        <v>167</v>
      </c>
      <c r="D9" s="307">
        <v>4</v>
      </c>
      <c r="E9" s="188" t="s">
        <v>92</v>
      </c>
      <c r="F9" s="188" t="s">
        <v>222</v>
      </c>
      <c r="G9" s="188" t="s">
        <v>223</v>
      </c>
      <c r="H9" s="189">
        <f>VLOOKUP(E9,'WD(U17)'!$B$6:$J$97,3,FALSE)</f>
        <v>0</v>
      </c>
      <c r="I9" s="189" t="s">
        <v>222</v>
      </c>
      <c r="J9" s="189" t="s">
        <v>324</v>
      </c>
      <c r="K9" s="190">
        <v>0</v>
      </c>
      <c r="L9" s="190">
        <f>5+7</f>
        <v>12</v>
      </c>
      <c r="M9" s="190">
        <f>15+15</f>
        <v>30</v>
      </c>
      <c r="N9" s="308">
        <v>2</v>
      </c>
      <c r="O9" s="175" t="s">
        <v>405</v>
      </c>
      <c r="R9" s="195">
        <v>3</v>
      </c>
      <c r="S9" s="197" t="s">
        <v>328</v>
      </c>
      <c r="T9" s="197">
        <v>2</v>
      </c>
      <c r="U9" s="197">
        <v>1</v>
      </c>
      <c r="V9" s="311">
        <v>0.7285714285714285</v>
      </c>
      <c r="W9" s="185">
        <f t="shared" si="0"/>
        <v>6</v>
      </c>
      <c r="Y9" s="173">
        <v>3</v>
      </c>
      <c r="Z9" s="192" t="s">
        <v>321</v>
      </c>
      <c r="AA9" s="185">
        <v>2</v>
      </c>
      <c r="AB9" s="185">
        <v>1</v>
      </c>
      <c r="AC9" s="310">
        <v>0.8225806451612904</v>
      </c>
      <c r="AD9" s="185">
        <f t="shared" si="1"/>
        <v>6</v>
      </c>
    </row>
    <row r="10" spans="2:30" ht="17.25">
      <c r="B10" s="305">
        <v>5</v>
      </c>
      <c r="C10" s="306" t="s">
        <v>167</v>
      </c>
      <c r="D10" s="307">
        <v>5</v>
      </c>
      <c r="E10" s="188" t="s">
        <v>97</v>
      </c>
      <c r="F10" s="188" t="s">
        <v>222</v>
      </c>
      <c r="G10" s="188" t="s">
        <v>223</v>
      </c>
      <c r="H10" s="189">
        <f>VLOOKUP(E10,'WD(U17)'!$B$6:$J$97,3,FALSE)</f>
        <v>0</v>
      </c>
      <c r="I10" s="189" t="s">
        <v>222</v>
      </c>
      <c r="J10" s="189" t="s">
        <v>324</v>
      </c>
      <c r="K10" s="190">
        <v>2</v>
      </c>
      <c r="L10" s="190">
        <f>17+3+15</f>
        <v>35</v>
      </c>
      <c r="M10" s="190">
        <f>15+15+10</f>
        <v>40</v>
      </c>
      <c r="N10" s="308">
        <v>1</v>
      </c>
      <c r="O10" s="175" t="s">
        <v>406</v>
      </c>
      <c r="R10" s="173">
        <v>4</v>
      </c>
      <c r="S10" s="312" t="s">
        <v>340</v>
      </c>
      <c r="T10" s="185">
        <v>0</v>
      </c>
      <c r="U10" s="185">
        <v>3</v>
      </c>
      <c r="V10" s="192" t="s">
        <v>229</v>
      </c>
      <c r="W10" s="185">
        <f t="shared" si="0"/>
        <v>0</v>
      </c>
      <c r="Y10" s="173">
        <v>4</v>
      </c>
      <c r="Z10" s="192" t="s">
        <v>345</v>
      </c>
      <c r="AA10" s="185">
        <v>0</v>
      </c>
      <c r="AB10" s="185">
        <v>3</v>
      </c>
      <c r="AC10" s="192" t="s">
        <v>229</v>
      </c>
      <c r="AD10" s="185">
        <f t="shared" si="1"/>
        <v>0</v>
      </c>
    </row>
    <row r="11" spans="2:256" ht="17.25">
      <c r="B11" s="313">
        <v>6</v>
      </c>
      <c r="C11" s="314" t="s">
        <v>167</v>
      </c>
      <c r="D11" s="315">
        <v>6</v>
      </c>
      <c r="E11" s="316" t="s">
        <v>44</v>
      </c>
      <c r="F11" s="316" t="s">
        <v>222</v>
      </c>
      <c r="G11" s="316" t="s">
        <v>92</v>
      </c>
      <c r="H11" s="317">
        <f>VLOOKUP(E11,'WD(U17)'!$B$6:$J$97,3,FALSE)</f>
        <v>0</v>
      </c>
      <c r="I11" s="317" t="s">
        <v>222</v>
      </c>
      <c r="J11" s="317">
        <f>VLOOKUP(G11,'WD(U17)'!$B$6:$J$97,3,FALSE)</f>
        <v>0</v>
      </c>
      <c r="K11" s="318">
        <v>2</v>
      </c>
      <c r="L11" s="318">
        <f>15+15</f>
        <v>30</v>
      </c>
      <c r="M11" s="318">
        <f>8+11</f>
        <v>19</v>
      </c>
      <c r="N11" s="319">
        <v>0</v>
      </c>
      <c r="O11" s="175" t="s">
        <v>407</v>
      </c>
      <c r="IO11" s="202"/>
      <c r="IP11" s="202"/>
      <c r="IQ11" s="202"/>
      <c r="IR11" s="202"/>
      <c r="IS11" s="202"/>
      <c r="IT11" s="202"/>
      <c r="IU11" s="202"/>
      <c r="IV11" s="202"/>
    </row>
    <row r="12" spans="2:256" ht="16.5">
      <c r="B12" s="298">
        <v>4</v>
      </c>
      <c r="C12" s="299" t="s">
        <v>168</v>
      </c>
      <c r="D12" s="320">
        <v>1</v>
      </c>
      <c r="E12" s="321" t="s">
        <v>52</v>
      </c>
      <c r="F12" s="301" t="s">
        <v>222</v>
      </c>
      <c r="G12" s="322" t="s">
        <v>232</v>
      </c>
      <c r="H12" s="302">
        <f>VLOOKUP(E12,'WD(U17)'!$B$6:$J$97,3,FALSE)</f>
        <v>0</v>
      </c>
      <c r="I12" s="302" t="s">
        <v>222</v>
      </c>
      <c r="J12" s="302" t="s">
        <v>321</v>
      </c>
      <c r="K12" s="323">
        <v>2</v>
      </c>
      <c r="L12" s="323">
        <f>9+15+15</f>
        <v>39</v>
      </c>
      <c r="M12" s="323">
        <f>15+5+1</f>
        <v>21</v>
      </c>
      <c r="N12" s="324">
        <v>1</v>
      </c>
      <c r="O12" s="175" t="s">
        <v>408</v>
      </c>
      <c r="IO12" s="202"/>
      <c r="IP12" s="202"/>
      <c r="IQ12" s="202"/>
      <c r="IR12" s="202"/>
      <c r="IS12" s="202"/>
      <c r="IT12" s="202"/>
      <c r="IU12" s="202"/>
      <c r="IV12" s="202"/>
    </row>
    <row r="13" spans="2:15" ht="17.25">
      <c r="B13" s="305">
        <v>5</v>
      </c>
      <c r="C13" s="306" t="s">
        <v>168</v>
      </c>
      <c r="D13" s="325">
        <v>2</v>
      </c>
      <c r="E13" s="222" t="s">
        <v>88</v>
      </c>
      <c r="F13" s="188" t="s">
        <v>222</v>
      </c>
      <c r="G13" s="223" t="s">
        <v>104</v>
      </c>
      <c r="H13" s="189">
        <f>VLOOKUP(E13,'WD(U17)'!$B$6:$J$97,3,FALSE)</f>
        <v>0</v>
      </c>
      <c r="I13" s="189" t="s">
        <v>222</v>
      </c>
      <c r="J13" s="189">
        <f>VLOOKUP(G13,'WD(U17)'!$B$6:$J$97,3,FALSE)</f>
        <v>0</v>
      </c>
      <c r="K13" s="179">
        <v>1</v>
      </c>
      <c r="L13" s="179">
        <f>8+15+8</f>
        <v>31</v>
      </c>
      <c r="M13" s="179">
        <f>15+9+15</f>
        <v>39</v>
      </c>
      <c r="N13" s="326">
        <v>2</v>
      </c>
      <c r="O13" s="175" t="s">
        <v>409</v>
      </c>
    </row>
    <row r="14" spans="2:15" ht="17.25">
      <c r="B14" s="305">
        <v>6</v>
      </c>
      <c r="C14" s="306" t="s">
        <v>168</v>
      </c>
      <c r="D14" s="325">
        <v>3</v>
      </c>
      <c r="E14" s="222" t="s">
        <v>52</v>
      </c>
      <c r="F14" s="188" t="s">
        <v>222</v>
      </c>
      <c r="G14" s="223" t="s">
        <v>104</v>
      </c>
      <c r="H14" s="189">
        <f>VLOOKUP(E14,'WD(U17)'!$B$6:$J$97,3,FALSE)</f>
        <v>0</v>
      </c>
      <c r="I14" s="189" t="s">
        <v>222</v>
      </c>
      <c r="J14" s="189">
        <f>VLOOKUP(G14,'WD(U17)'!$B$6:$J$97,3,FALSE)</f>
        <v>0</v>
      </c>
      <c r="K14" s="179">
        <v>0</v>
      </c>
      <c r="L14" s="179">
        <f>10+9</f>
        <v>19</v>
      </c>
      <c r="M14" s="179">
        <f aca="true" t="shared" si="2" ref="M14:M16">15+15</f>
        <v>30</v>
      </c>
      <c r="N14" s="326">
        <v>2</v>
      </c>
      <c r="O14" s="175" t="s">
        <v>410</v>
      </c>
    </row>
    <row r="15" spans="2:30" ht="17.25">
      <c r="B15" s="305">
        <v>7</v>
      </c>
      <c r="C15" s="306" t="s">
        <v>168</v>
      </c>
      <c r="D15" s="325">
        <v>4</v>
      </c>
      <c r="E15" s="222" t="s">
        <v>88</v>
      </c>
      <c r="F15" s="188" t="s">
        <v>222</v>
      </c>
      <c r="G15" s="223" t="s">
        <v>232</v>
      </c>
      <c r="H15" s="189">
        <f>VLOOKUP(E15,'WD(U17)'!$B$6:$J$97,3,FALSE)</f>
        <v>0</v>
      </c>
      <c r="I15" s="189" t="s">
        <v>222</v>
      </c>
      <c r="J15" s="189" t="s">
        <v>321</v>
      </c>
      <c r="K15" s="179">
        <v>0</v>
      </c>
      <c r="L15" s="179">
        <f>7+9</f>
        <v>16</v>
      </c>
      <c r="M15" s="179">
        <f t="shared" si="2"/>
        <v>30</v>
      </c>
      <c r="N15" s="326">
        <v>2</v>
      </c>
      <c r="O15" s="175" t="s">
        <v>411</v>
      </c>
      <c r="P15" s="174"/>
      <c r="Q15" s="175" t="s">
        <v>169</v>
      </c>
      <c r="R15" s="176" t="s">
        <v>217</v>
      </c>
      <c r="S15" s="177" t="s">
        <v>23</v>
      </c>
      <c r="T15" s="177" t="s">
        <v>218</v>
      </c>
      <c r="U15" s="177" t="s">
        <v>219</v>
      </c>
      <c r="V15" s="177" t="s">
        <v>402</v>
      </c>
      <c r="W15" s="177" t="s">
        <v>34</v>
      </c>
      <c r="X15" s="178" t="s">
        <v>170</v>
      </c>
      <c r="Y15" s="176" t="s">
        <v>217</v>
      </c>
      <c r="Z15" s="177" t="s">
        <v>23</v>
      </c>
      <c r="AA15" s="177" t="s">
        <v>218</v>
      </c>
      <c r="AB15" s="177" t="s">
        <v>219</v>
      </c>
      <c r="AC15" s="177" t="s">
        <v>402</v>
      </c>
      <c r="AD15" s="177" t="s">
        <v>34</v>
      </c>
    </row>
    <row r="16" spans="2:30" ht="17.25">
      <c r="B16" s="305">
        <v>8</v>
      </c>
      <c r="C16" s="306" t="s">
        <v>168</v>
      </c>
      <c r="D16" s="325">
        <v>5</v>
      </c>
      <c r="E16" s="222" t="s">
        <v>104</v>
      </c>
      <c r="F16" s="188" t="s">
        <v>222</v>
      </c>
      <c r="G16" s="223" t="s">
        <v>232</v>
      </c>
      <c r="H16" s="189">
        <f>VLOOKUP(E16,'WD(U17)'!$B$6:$J$97,3,FALSE)</f>
        <v>0</v>
      </c>
      <c r="I16" s="189" t="s">
        <v>222</v>
      </c>
      <c r="J16" s="189" t="s">
        <v>321</v>
      </c>
      <c r="K16" s="179">
        <v>0</v>
      </c>
      <c r="L16" s="179">
        <f>13+10</f>
        <v>23</v>
      </c>
      <c r="M16" s="179">
        <f t="shared" si="2"/>
        <v>30</v>
      </c>
      <c r="N16" s="326">
        <v>2</v>
      </c>
      <c r="O16" s="175" t="s">
        <v>412</v>
      </c>
      <c r="P16" s="174"/>
      <c r="Q16" s="174"/>
      <c r="R16" s="173">
        <v>1</v>
      </c>
      <c r="S16" s="185" t="s">
        <v>316</v>
      </c>
      <c r="T16" s="185">
        <v>2</v>
      </c>
      <c r="U16" s="185">
        <v>1</v>
      </c>
      <c r="V16" s="310">
        <v>1.0869565217391304</v>
      </c>
      <c r="W16" s="185">
        <f aca="true" t="shared" si="3" ref="W16:W17">T16*3+U16*0</f>
        <v>6</v>
      </c>
      <c r="Y16" s="173">
        <v>1</v>
      </c>
      <c r="Z16" s="185">
        <v>170</v>
      </c>
      <c r="AA16" s="185">
        <v>3</v>
      </c>
      <c r="AB16" s="185">
        <v>0</v>
      </c>
      <c r="AC16" s="192" t="s">
        <v>229</v>
      </c>
      <c r="AD16" s="185">
        <f aca="true" t="shared" si="4" ref="AD16:AD19">AA16*3+AB16*0</f>
        <v>9</v>
      </c>
    </row>
    <row r="17" spans="2:30" ht="17.25">
      <c r="B17" s="313">
        <v>9</v>
      </c>
      <c r="C17" s="314" t="s">
        <v>168</v>
      </c>
      <c r="D17" s="327">
        <v>6</v>
      </c>
      <c r="E17" s="328" t="s">
        <v>52</v>
      </c>
      <c r="F17" s="316" t="s">
        <v>222</v>
      </c>
      <c r="G17" s="329" t="s">
        <v>88</v>
      </c>
      <c r="H17" s="317">
        <f>VLOOKUP(E17,'WD(U17)'!$B$6:$J$97,3,FALSE)</f>
        <v>0</v>
      </c>
      <c r="I17" s="317" t="s">
        <v>222</v>
      </c>
      <c r="J17" s="317">
        <f>VLOOKUP(G17,'WD(U17)'!$B$6:$J$97,3,FALSE)</f>
        <v>0</v>
      </c>
      <c r="K17" s="318">
        <v>2</v>
      </c>
      <c r="L17" s="318">
        <f>15+15</f>
        <v>30</v>
      </c>
      <c r="M17" s="318">
        <v>0</v>
      </c>
      <c r="N17" s="319">
        <v>0</v>
      </c>
      <c r="O17" s="175" t="s">
        <v>413</v>
      </c>
      <c r="P17" s="174"/>
      <c r="Q17" s="174"/>
      <c r="R17" s="173">
        <v>2</v>
      </c>
      <c r="S17" s="192" t="s">
        <v>296</v>
      </c>
      <c r="T17" s="185">
        <v>2</v>
      </c>
      <c r="U17" s="185">
        <v>1</v>
      </c>
      <c r="V17" s="310">
        <v>1.0454545454545454</v>
      </c>
      <c r="W17" s="185">
        <f t="shared" si="3"/>
        <v>6</v>
      </c>
      <c r="Y17" s="173">
        <v>2</v>
      </c>
      <c r="Z17" s="192" t="s">
        <v>305</v>
      </c>
      <c r="AA17" s="185">
        <v>2</v>
      </c>
      <c r="AB17" s="185">
        <v>1</v>
      </c>
      <c r="AC17" s="192" t="s">
        <v>229</v>
      </c>
      <c r="AD17" s="185">
        <f t="shared" si="4"/>
        <v>6</v>
      </c>
    </row>
    <row r="18" spans="2:30" ht="16.5">
      <c r="B18" s="298">
        <v>10</v>
      </c>
      <c r="C18" s="330" t="s">
        <v>169</v>
      </c>
      <c r="D18" s="331">
        <v>1</v>
      </c>
      <c r="E18" s="321" t="s">
        <v>59</v>
      </c>
      <c r="F18" s="301" t="s">
        <v>222</v>
      </c>
      <c r="G18" s="322" t="s">
        <v>130</v>
      </c>
      <c r="H18" s="302">
        <f>VLOOKUP(E18,'WD(U17)'!$B$6:$J$97,3,FALSE)</f>
        <v>0</v>
      </c>
      <c r="I18" s="302" t="s">
        <v>222</v>
      </c>
      <c r="J18" s="302">
        <f>VLOOKUP(G18,'WD(U17)'!$B$6:$J$97,3,FALSE)</f>
        <v>0</v>
      </c>
      <c r="K18" s="323">
        <v>0</v>
      </c>
      <c r="L18" s="323">
        <f>6+10</f>
        <v>16</v>
      </c>
      <c r="M18" s="323">
        <f aca="true" t="shared" si="5" ref="M18:M19">15+15</f>
        <v>30</v>
      </c>
      <c r="N18" s="324">
        <v>2</v>
      </c>
      <c r="O18" s="175" t="s">
        <v>414</v>
      </c>
      <c r="P18" s="174"/>
      <c r="Q18" s="174"/>
      <c r="R18" s="195">
        <v>3</v>
      </c>
      <c r="S18" s="197" t="s">
        <v>336</v>
      </c>
      <c r="T18" s="197">
        <v>2</v>
      </c>
      <c r="U18" s="197">
        <v>1</v>
      </c>
      <c r="V18" s="332">
        <v>0.88</v>
      </c>
      <c r="W18" s="185">
        <f aca="true" t="shared" si="6" ref="W18:W19">T18*3</f>
        <v>6</v>
      </c>
      <c r="Y18" s="173">
        <v>3</v>
      </c>
      <c r="Z18" s="185" t="s">
        <v>339</v>
      </c>
      <c r="AA18" s="185">
        <v>1</v>
      </c>
      <c r="AB18" s="185">
        <v>2</v>
      </c>
      <c r="AC18" s="192" t="s">
        <v>229</v>
      </c>
      <c r="AD18" s="185">
        <f t="shared" si="4"/>
        <v>3</v>
      </c>
    </row>
    <row r="19" spans="2:30" ht="17.25">
      <c r="B19" s="305">
        <v>11</v>
      </c>
      <c r="C19" s="333" t="s">
        <v>169</v>
      </c>
      <c r="D19" s="325">
        <v>2</v>
      </c>
      <c r="E19" s="222" t="s">
        <v>82</v>
      </c>
      <c r="F19" s="188" t="s">
        <v>222</v>
      </c>
      <c r="G19" s="223" t="s">
        <v>110</v>
      </c>
      <c r="H19" s="189">
        <f>VLOOKUP(E19,'WD(U17)'!$B$6:$J$97,3,FALSE)</f>
        <v>0</v>
      </c>
      <c r="I19" s="189" t="s">
        <v>222</v>
      </c>
      <c r="J19" s="189">
        <f>VLOOKUP(G19,'WD(U17)'!$B$6:$J$97,3,FALSE)</f>
        <v>0</v>
      </c>
      <c r="K19" s="179">
        <v>0</v>
      </c>
      <c r="L19" s="179">
        <f>13+10</f>
        <v>23</v>
      </c>
      <c r="M19" s="179">
        <f t="shared" si="5"/>
        <v>30</v>
      </c>
      <c r="N19" s="326">
        <v>2</v>
      </c>
      <c r="O19" s="175" t="s">
        <v>412</v>
      </c>
      <c r="P19" s="174"/>
      <c r="Q19" s="174"/>
      <c r="R19" s="195">
        <v>4</v>
      </c>
      <c r="S19" s="197" t="s">
        <v>311</v>
      </c>
      <c r="T19" s="197">
        <v>0</v>
      </c>
      <c r="U19" s="197">
        <v>3</v>
      </c>
      <c r="V19" s="192" t="s">
        <v>229</v>
      </c>
      <c r="W19" s="185">
        <f t="shared" si="6"/>
        <v>0</v>
      </c>
      <c r="Y19" s="173">
        <v>4</v>
      </c>
      <c r="Z19" s="192" t="s">
        <v>317</v>
      </c>
      <c r="AA19" s="185">
        <v>0</v>
      </c>
      <c r="AB19" s="185">
        <v>3</v>
      </c>
      <c r="AC19" s="192" t="s">
        <v>229</v>
      </c>
      <c r="AD19" s="185">
        <f t="shared" si="4"/>
        <v>0</v>
      </c>
    </row>
    <row r="20" spans="2:26" ht="17.25">
      <c r="B20" s="305">
        <v>12</v>
      </c>
      <c r="C20" s="333" t="s">
        <v>169</v>
      </c>
      <c r="D20" s="325">
        <v>3</v>
      </c>
      <c r="E20" s="222" t="s">
        <v>59</v>
      </c>
      <c r="F20" s="188" t="s">
        <v>222</v>
      </c>
      <c r="G20" s="223" t="s">
        <v>110</v>
      </c>
      <c r="H20" s="189">
        <f>VLOOKUP(E20,'WD(U17)'!$B$6:$J$97,3,FALSE)</f>
        <v>0</v>
      </c>
      <c r="I20" s="189" t="s">
        <v>222</v>
      </c>
      <c r="J20" s="189">
        <f>VLOOKUP(G20,'WD(U17)'!$B$6:$J$97,3,FALSE)</f>
        <v>0</v>
      </c>
      <c r="K20" s="179">
        <v>2</v>
      </c>
      <c r="L20" s="179">
        <f>15+15</f>
        <v>30</v>
      </c>
      <c r="M20" s="179">
        <f>8+6</f>
        <v>14</v>
      </c>
      <c r="N20" s="326">
        <v>0</v>
      </c>
      <c r="O20" s="175" t="s">
        <v>415</v>
      </c>
      <c r="P20" s="174"/>
      <c r="Q20" s="174"/>
      <c r="R20" s="217"/>
      <c r="S20" s="217"/>
      <c r="Y20" s="217"/>
      <c r="Z20" s="217"/>
    </row>
    <row r="21" spans="2:15" ht="17.25">
      <c r="B21" s="305">
        <v>13</v>
      </c>
      <c r="C21" s="333" t="s">
        <v>169</v>
      </c>
      <c r="D21" s="325">
        <v>4</v>
      </c>
      <c r="E21" s="222" t="s">
        <v>82</v>
      </c>
      <c r="F21" s="188" t="s">
        <v>222</v>
      </c>
      <c r="G21" s="223" t="s">
        <v>130</v>
      </c>
      <c r="H21" s="189">
        <f>VLOOKUP(E21,'WD(U17)'!$B$6:$J$97,3,FALSE)</f>
        <v>0</v>
      </c>
      <c r="I21" s="189" t="s">
        <v>222</v>
      </c>
      <c r="J21" s="189">
        <f>VLOOKUP(G21,'WD(U17)'!$B$6:$J$97,3,FALSE)</f>
        <v>0</v>
      </c>
      <c r="K21" s="179">
        <v>0</v>
      </c>
      <c r="L21" s="179">
        <f>11+10</f>
        <v>21</v>
      </c>
      <c r="M21" s="179">
        <f>15+15</f>
        <v>30</v>
      </c>
      <c r="N21" s="326">
        <v>2</v>
      </c>
      <c r="O21" s="175" t="s">
        <v>416</v>
      </c>
    </row>
    <row r="22" spans="2:15" ht="17.25">
      <c r="B22" s="305">
        <v>14</v>
      </c>
      <c r="C22" s="333" t="s">
        <v>169</v>
      </c>
      <c r="D22" s="325">
        <v>5</v>
      </c>
      <c r="E22" s="222" t="s">
        <v>110</v>
      </c>
      <c r="F22" s="188" t="s">
        <v>222</v>
      </c>
      <c r="G22" s="223" t="s">
        <v>130</v>
      </c>
      <c r="H22" s="189">
        <f>VLOOKUP(E22,'WD(U17)'!$B$6:$J$97,3,FALSE)</f>
        <v>0</v>
      </c>
      <c r="I22" s="189" t="s">
        <v>222</v>
      </c>
      <c r="J22" s="189">
        <f>VLOOKUP(G22,'WD(U17)'!$B$6:$J$97,3,FALSE)</f>
        <v>0</v>
      </c>
      <c r="K22" s="179">
        <v>2</v>
      </c>
      <c r="L22" s="179">
        <f aca="true" t="shared" si="7" ref="L22:L27">15+15</f>
        <v>30</v>
      </c>
      <c r="M22" s="179">
        <f>7+13</f>
        <v>20</v>
      </c>
      <c r="N22" s="326">
        <v>0</v>
      </c>
      <c r="O22" s="175" t="s">
        <v>417</v>
      </c>
    </row>
    <row r="23" spans="2:15" ht="17.25">
      <c r="B23" s="313">
        <v>15</v>
      </c>
      <c r="C23" s="314" t="s">
        <v>169</v>
      </c>
      <c r="D23" s="327">
        <v>6</v>
      </c>
      <c r="E23" s="328" t="s">
        <v>59</v>
      </c>
      <c r="F23" s="316" t="s">
        <v>222</v>
      </c>
      <c r="G23" s="329" t="s">
        <v>82</v>
      </c>
      <c r="H23" s="317">
        <f>VLOOKUP(E23,'WD(U17)'!$B$6:$J$97,3,FALSE)</f>
        <v>0</v>
      </c>
      <c r="I23" s="317" t="s">
        <v>222</v>
      </c>
      <c r="J23" s="317">
        <f>VLOOKUP(G23,'WD(U17)'!$B$6:$J$97,3,FALSE)</f>
        <v>0</v>
      </c>
      <c r="K23" s="318">
        <v>2</v>
      </c>
      <c r="L23" s="318">
        <f t="shared" si="7"/>
        <v>30</v>
      </c>
      <c r="M23" s="318">
        <f>12+9</f>
        <v>21</v>
      </c>
      <c r="N23" s="319">
        <v>0</v>
      </c>
      <c r="O23" s="175" t="s">
        <v>418</v>
      </c>
    </row>
    <row r="24" spans="2:15" ht="16.5">
      <c r="B24" s="298">
        <v>16</v>
      </c>
      <c r="C24" s="330" t="s">
        <v>170</v>
      </c>
      <c r="D24" s="331">
        <v>1</v>
      </c>
      <c r="E24" s="321" t="s">
        <v>67</v>
      </c>
      <c r="F24" s="301" t="s">
        <v>222</v>
      </c>
      <c r="G24" s="322" t="s">
        <v>123</v>
      </c>
      <c r="H24" s="302">
        <f>VLOOKUP(E24,'WD(U17)'!$B$6:$J$97,3,FALSE)</f>
        <v>0</v>
      </c>
      <c r="I24" s="302" t="s">
        <v>222</v>
      </c>
      <c r="J24" s="302">
        <f>VLOOKUP(G24,'WD(U17)'!$B$6:$J$97,3,FALSE)</f>
        <v>0</v>
      </c>
      <c r="K24" s="323">
        <v>2</v>
      </c>
      <c r="L24" s="323">
        <f t="shared" si="7"/>
        <v>30</v>
      </c>
      <c r="M24" s="323">
        <f>10+9</f>
        <v>19</v>
      </c>
      <c r="N24" s="324">
        <v>0</v>
      </c>
      <c r="O24" s="175" t="s">
        <v>419</v>
      </c>
    </row>
    <row r="25" spans="2:15" ht="17.25">
      <c r="B25" s="305">
        <v>17</v>
      </c>
      <c r="C25" s="333" t="s">
        <v>170</v>
      </c>
      <c r="D25" s="325">
        <v>2</v>
      </c>
      <c r="E25" s="222" t="s">
        <v>75</v>
      </c>
      <c r="F25" s="188" t="s">
        <v>222</v>
      </c>
      <c r="G25" s="223" t="s">
        <v>116</v>
      </c>
      <c r="H25" s="189">
        <f>VLOOKUP(E25,'WD(U17)'!$B$6:$J$97,3,FALSE)</f>
        <v>170</v>
      </c>
      <c r="I25" s="189" t="s">
        <v>222</v>
      </c>
      <c r="J25" s="189">
        <f>VLOOKUP(G25,'WD(U17)'!$B$6:$J$97,3,FALSE)</f>
        <v>0</v>
      </c>
      <c r="K25" s="179">
        <v>2</v>
      </c>
      <c r="L25" s="179">
        <f t="shared" si="7"/>
        <v>30</v>
      </c>
      <c r="M25" s="179">
        <f>8+10</f>
        <v>18</v>
      </c>
      <c r="N25" s="326">
        <v>0</v>
      </c>
      <c r="O25" s="175" t="s">
        <v>234</v>
      </c>
    </row>
    <row r="26" spans="2:17" ht="17.25">
      <c r="B26" s="305">
        <v>18</v>
      </c>
      <c r="C26" s="333" t="s">
        <v>170</v>
      </c>
      <c r="D26" s="325">
        <v>3</v>
      </c>
      <c r="E26" s="222" t="s">
        <v>67</v>
      </c>
      <c r="F26" s="188" t="s">
        <v>222</v>
      </c>
      <c r="G26" s="223" t="s">
        <v>116</v>
      </c>
      <c r="H26" s="189">
        <f>VLOOKUP(E26,'WD(U17)'!$B$6:$J$97,3,FALSE)</f>
        <v>0</v>
      </c>
      <c r="I26" s="189" t="s">
        <v>222</v>
      </c>
      <c r="J26" s="189">
        <f>VLOOKUP(G26,'WD(U17)'!$B$6:$J$97,3,FALSE)</f>
        <v>0</v>
      </c>
      <c r="K26" s="179">
        <v>2</v>
      </c>
      <c r="L26" s="179">
        <f t="shared" si="7"/>
        <v>30</v>
      </c>
      <c r="M26" s="179">
        <v>0</v>
      </c>
      <c r="N26" s="326">
        <v>0</v>
      </c>
      <c r="O26" s="175" t="s">
        <v>420</v>
      </c>
      <c r="P26" s="159"/>
      <c r="Q26" s="159"/>
    </row>
    <row r="27" spans="2:17" ht="17.25">
      <c r="B27" s="305">
        <v>19</v>
      </c>
      <c r="C27" s="333" t="s">
        <v>170</v>
      </c>
      <c r="D27" s="325">
        <v>4</v>
      </c>
      <c r="E27" s="222" t="s">
        <v>75</v>
      </c>
      <c r="F27" s="188" t="s">
        <v>222</v>
      </c>
      <c r="G27" s="223" t="s">
        <v>123</v>
      </c>
      <c r="H27" s="189">
        <f>VLOOKUP(E27,'WD(U17)'!$B$6:$J$97,3,FALSE)</f>
        <v>170</v>
      </c>
      <c r="I27" s="189" t="s">
        <v>222</v>
      </c>
      <c r="J27" s="189">
        <f>VLOOKUP(G27,'WD(U17)'!$B$6:$J$97,3,FALSE)</f>
        <v>0</v>
      </c>
      <c r="K27" s="179">
        <v>2</v>
      </c>
      <c r="L27" s="179">
        <f t="shared" si="7"/>
        <v>30</v>
      </c>
      <c r="M27" s="179">
        <f>4+1</f>
        <v>5</v>
      </c>
      <c r="N27" s="326">
        <v>0</v>
      </c>
      <c r="O27" s="175" t="s">
        <v>421</v>
      </c>
      <c r="P27" s="159"/>
      <c r="Q27" s="159"/>
    </row>
    <row r="28" spans="2:17" ht="17.25">
      <c r="B28" s="305">
        <v>20</v>
      </c>
      <c r="C28" s="333" t="s">
        <v>170</v>
      </c>
      <c r="D28" s="325">
        <v>5</v>
      </c>
      <c r="E28" s="222" t="s">
        <v>116</v>
      </c>
      <c r="F28" s="188" t="s">
        <v>222</v>
      </c>
      <c r="G28" s="223" t="s">
        <v>123</v>
      </c>
      <c r="H28" s="189">
        <f>VLOOKUP(E28,'WD(U17)'!$B$6:$J$97,3,FALSE)</f>
        <v>0</v>
      </c>
      <c r="I28" s="189" t="s">
        <v>222</v>
      </c>
      <c r="J28" s="189">
        <f>VLOOKUP(G28,'WD(U17)'!$B$6:$J$97,3,FALSE)</f>
        <v>0</v>
      </c>
      <c r="K28" s="179">
        <v>0</v>
      </c>
      <c r="L28" s="179">
        <f>12+8</f>
        <v>20</v>
      </c>
      <c r="M28" s="179">
        <f aca="true" t="shared" si="8" ref="M28:M29">15+15</f>
        <v>30</v>
      </c>
      <c r="N28" s="326">
        <v>2</v>
      </c>
      <c r="O28" s="175" t="s">
        <v>422</v>
      </c>
      <c r="P28" s="159"/>
      <c r="Q28" s="159"/>
    </row>
    <row r="29" spans="2:17" ht="17.25">
      <c r="B29" s="313">
        <v>21</v>
      </c>
      <c r="C29" s="334" t="s">
        <v>170</v>
      </c>
      <c r="D29" s="327">
        <v>6</v>
      </c>
      <c r="E29" s="328" t="s">
        <v>67</v>
      </c>
      <c r="F29" s="316" t="s">
        <v>222</v>
      </c>
      <c r="G29" s="329" t="s">
        <v>75</v>
      </c>
      <c r="H29" s="317">
        <f>VLOOKUP(E29,'WD(U17)'!$B$6:$J$97,3,FALSE)</f>
        <v>0</v>
      </c>
      <c r="I29" s="317" t="s">
        <v>222</v>
      </c>
      <c r="J29" s="317">
        <f>VLOOKUP(G29,'WD(U17)'!$B$6:$J$97,3,FALSE)</f>
        <v>170</v>
      </c>
      <c r="K29" s="318">
        <v>0</v>
      </c>
      <c r="L29" s="318">
        <v>0</v>
      </c>
      <c r="M29" s="318">
        <f t="shared" si="8"/>
        <v>30</v>
      </c>
      <c r="N29" s="319">
        <v>2</v>
      </c>
      <c r="O29" s="175" t="s">
        <v>423</v>
      </c>
      <c r="P29" s="159"/>
      <c r="Q29" s="159"/>
    </row>
    <row r="30" spans="2:17" ht="16.5" hidden="1">
      <c r="B30" s="335"/>
      <c r="C30" s="335"/>
      <c r="D30" s="335"/>
      <c r="E30" s="335"/>
      <c r="F30" s="335"/>
      <c r="G30" s="335"/>
      <c r="H30" s="221" t="e">
        <f>VLOOKUP(E30,'[1]MD'!$B$6:$H$95,3,FALSE)</f>
        <v>#N/A</v>
      </c>
      <c r="I30" s="217"/>
      <c r="J30" s="221" t="e">
        <f>VLOOKUP(G30,'WD(U17)'!$B$6:$J$97,3,FALSE)</f>
        <v>#N/A</v>
      </c>
      <c r="P30" s="159"/>
      <c r="Q30" s="159"/>
    </row>
    <row r="31" spans="8:17" ht="15.75">
      <c r="H31" s="217"/>
      <c r="I31" s="217"/>
      <c r="J31" s="217"/>
      <c r="P31" s="159"/>
      <c r="Q31" s="159"/>
    </row>
    <row r="32" spans="16:17" ht="15.75">
      <c r="P32" s="159"/>
      <c r="Q32" s="159"/>
    </row>
    <row r="33" spans="16:17" ht="15.75">
      <c r="P33" s="159"/>
      <c r="Q33" s="159"/>
    </row>
    <row r="34" spans="16:17" ht="15.75">
      <c r="P34" s="159"/>
      <c r="Q34" s="159"/>
    </row>
  </sheetData>
  <sheetProtection selectLockedCells="1" selectUnlockedCells="1"/>
  <mergeCells count="1">
    <mergeCell ref="H3:J3"/>
  </mergeCells>
  <printOptions horizontalCentered="1" verticalCentered="1"/>
  <pageMargins left="0.7479166666666667" right="0.7479166666666667" top="0.5118055555555555" bottom="0.5513888888888889" header="0.5118055555555555" footer="0.5118055555555555"/>
  <pageSetup horizontalDpi="300" verticalDpi="300" orientation="landscape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1"/>
  <sheetViews>
    <sheetView zoomScale="90" zoomScaleNormal="90" workbookViewId="0" topLeftCell="A1">
      <selection activeCell="C6" sqref="C6"/>
    </sheetView>
  </sheetViews>
  <sheetFormatPr defaultColWidth="9.00390625" defaultRowHeight="16.5"/>
  <cols>
    <col min="1" max="1" width="10.625" style="336" customWidth="1"/>
    <col min="2" max="2" width="8.875" style="337" customWidth="1"/>
    <col min="3" max="3" width="10.625" style="336" customWidth="1"/>
    <col min="4" max="4" width="30.625" style="11" customWidth="1"/>
    <col min="5" max="5" width="20.625" style="338" customWidth="1"/>
    <col min="6" max="6" width="8.625" style="338" customWidth="1"/>
    <col min="7" max="7" width="20.625" style="338" customWidth="1"/>
    <col min="8" max="8" width="8.625" style="336" customWidth="1"/>
    <col min="9" max="9" width="15.125" style="336" customWidth="1"/>
    <col min="10" max="10" width="15.50390625" style="11" customWidth="1"/>
    <col min="11" max="11" width="42.75390625" style="339" customWidth="1"/>
    <col min="12" max="12" width="20.625" style="336" customWidth="1"/>
    <col min="13" max="16384" width="9.00390625" style="336" customWidth="1"/>
  </cols>
  <sheetData>
    <row r="1" spans="1:12" s="10" customFormat="1" ht="21" customHeight="1">
      <c r="A1" s="340" t="s">
        <v>18</v>
      </c>
      <c r="B1" s="341"/>
      <c r="C1" s="341"/>
      <c r="D1" s="342"/>
      <c r="E1" s="343"/>
      <c r="F1" s="343"/>
      <c r="G1" s="343"/>
      <c r="H1" s="344"/>
      <c r="I1" s="344"/>
      <c r="J1" s="345"/>
      <c r="K1" s="346"/>
      <c r="L1" s="347"/>
    </row>
    <row r="2" spans="1:12" s="10" customFormat="1" ht="21" customHeight="1">
      <c r="A2" s="348" t="s">
        <v>424</v>
      </c>
      <c r="B2" s="349"/>
      <c r="C2" s="348"/>
      <c r="D2" s="344"/>
      <c r="E2" s="343"/>
      <c r="F2" s="343"/>
      <c r="G2" s="343"/>
      <c r="H2" s="345"/>
      <c r="I2" s="345"/>
      <c r="J2" s="345"/>
      <c r="K2" s="346"/>
      <c r="L2" s="347"/>
    </row>
    <row r="3" spans="1:12" s="10" customFormat="1" ht="21" customHeight="1">
      <c r="A3" s="350" t="s">
        <v>425</v>
      </c>
      <c r="B3" s="351"/>
      <c r="C3" s="352"/>
      <c r="D3" s="353"/>
      <c r="E3" s="354"/>
      <c r="F3" s="354"/>
      <c r="G3" s="354"/>
      <c r="H3" s="355"/>
      <c r="I3" s="355"/>
      <c r="J3" s="345"/>
      <c r="K3" s="356"/>
      <c r="L3" s="357"/>
    </row>
    <row r="4" spans="1:12" ht="21" customHeight="1">
      <c r="A4" s="358" t="s">
        <v>21</v>
      </c>
      <c r="B4" s="359" t="s">
        <v>22</v>
      </c>
      <c r="C4" s="360" t="s">
        <v>23</v>
      </c>
      <c r="D4" s="361" t="s">
        <v>24</v>
      </c>
      <c r="E4" s="362"/>
      <c r="F4" s="363" t="s">
        <v>25</v>
      </c>
      <c r="G4" s="362"/>
      <c r="H4" s="364" t="s">
        <v>25</v>
      </c>
      <c r="I4" s="365" t="s">
        <v>26</v>
      </c>
      <c r="J4" s="366" t="s">
        <v>27</v>
      </c>
      <c r="K4" s="367"/>
      <c r="L4" s="368"/>
    </row>
    <row r="5" spans="1:12" ht="21" customHeight="1">
      <c r="A5" s="369" t="s">
        <v>28</v>
      </c>
      <c r="B5" s="359" t="s">
        <v>29</v>
      </c>
      <c r="C5" s="370" t="s">
        <v>30</v>
      </c>
      <c r="D5" s="371" t="s">
        <v>31</v>
      </c>
      <c r="E5" s="372" t="s">
        <v>426</v>
      </c>
      <c r="F5" s="373" t="s">
        <v>34</v>
      </c>
      <c r="G5" s="374" t="s">
        <v>427</v>
      </c>
      <c r="H5" s="375" t="s">
        <v>34</v>
      </c>
      <c r="I5" s="365" t="s">
        <v>34</v>
      </c>
      <c r="J5" s="361" t="s">
        <v>29</v>
      </c>
      <c r="K5" s="376"/>
      <c r="L5" s="377" t="s">
        <v>36</v>
      </c>
    </row>
    <row r="6" spans="1:12" ht="19.5" customHeight="1">
      <c r="A6" s="378">
        <v>1</v>
      </c>
      <c r="B6" s="379"/>
      <c r="C6" s="380"/>
      <c r="D6" s="381"/>
      <c r="E6" s="381"/>
      <c r="F6" s="382"/>
      <c r="G6" s="381"/>
      <c r="H6" s="383"/>
      <c r="I6" s="384">
        <f aca="true" t="shared" si="0" ref="I6:I89">F6+H6</f>
        <v>0</v>
      </c>
      <c r="J6" s="385" t="s">
        <v>44</v>
      </c>
      <c r="K6" s="376"/>
      <c r="L6" s="386"/>
    </row>
    <row r="7" spans="1:12" ht="19.5" customHeight="1">
      <c r="A7" s="378">
        <v>2</v>
      </c>
      <c r="B7" s="379"/>
      <c r="C7" s="387"/>
      <c r="D7" s="381"/>
      <c r="E7" s="381"/>
      <c r="F7" s="382"/>
      <c r="G7" s="381"/>
      <c r="H7" s="383"/>
      <c r="I7" s="384">
        <f t="shared" si="0"/>
        <v>0</v>
      </c>
      <c r="J7" s="388" t="s">
        <v>52</v>
      </c>
      <c r="K7" s="389"/>
      <c r="L7" s="390"/>
    </row>
    <row r="8" spans="1:12" ht="19.5" customHeight="1">
      <c r="A8" s="378">
        <v>3</v>
      </c>
      <c r="B8" s="379"/>
      <c r="C8" s="387"/>
      <c r="D8" s="381"/>
      <c r="E8" s="381"/>
      <c r="F8" s="382"/>
      <c r="G8" s="381"/>
      <c r="H8" s="391"/>
      <c r="I8" s="384">
        <f t="shared" si="0"/>
        <v>0</v>
      </c>
      <c r="J8" s="388" t="s">
        <v>59</v>
      </c>
      <c r="K8" s="389"/>
      <c r="L8" s="390"/>
    </row>
    <row r="9" spans="1:12" ht="19.5" customHeight="1">
      <c r="A9" s="378">
        <v>4</v>
      </c>
      <c r="B9" s="379"/>
      <c r="C9" s="387"/>
      <c r="D9" s="381"/>
      <c r="E9" s="381"/>
      <c r="F9" s="382"/>
      <c r="G9" s="381"/>
      <c r="H9" s="391"/>
      <c r="I9" s="384">
        <f t="shared" si="0"/>
        <v>0</v>
      </c>
      <c r="J9" s="388" t="s">
        <v>67</v>
      </c>
      <c r="K9" s="389"/>
      <c r="L9" s="390"/>
    </row>
    <row r="10" spans="1:12" ht="19.5" customHeight="1">
      <c r="A10" s="378">
        <v>5</v>
      </c>
      <c r="B10" s="379"/>
      <c r="C10" s="387"/>
      <c r="D10" s="381"/>
      <c r="E10" s="381"/>
      <c r="F10" s="382"/>
      <c r="G10" s="381"/>
      <c r="H10" s="392"/>
      <c r="I10" s="384">
        <f t="shared" si="0"/>
        <v>0</v>
      </c>
      <c r="J10" s="388" t="s">
        <v>252</v>
      </c>
      <c r="K10" s="389"/>
      <c r="L10" s="390"/>
    </row>
    <row r="11" spans="1:12" ht="19.5" customHeight="1">
      <c r="A11" s="378">
        <v>6</v>
      </c>
      <c r="B11" s="379"/>
      <c r="C11" s="387"/>
      <c r="D11" s="381"/>
      <c r="E11" s="381"/>
      <c r="F11" s="382"/>
      <c r="G11" s="381"/>
      <c r="H11" s="382"/>
      <c r="I11" s="384">
        <f t="shared" si="0"/>
        <v>0</v>
      </c>
      <c r="J11" s="388" t="s">
        <v>258</v>
      </c>
      <c r="K11" s="389"/>
      <c r="L11" s="390"/>
    </row>
    <row r="12" spans="1:12" ht="19.5" customHeight="1">
      <c r="A12" s="378">
        <v>7</v>
      </c>
      <c r="B12" s="379"/>
      <c r="C12" s="387"/>
      <c r="D12" s="381"/>
      <c r="E12" s="381"/>
      <c r="F12" s="382"/>
      <c r="G12" s="381"/>
      <c r="H12" s="382"/>
      <c r="I12" s="384">
        <f t="shared" si="0"/>
        <v>0</v>
      </c>
      <c r="J12" s="388" t="s">
        <v>261</v>
      </c>
      <c r="K12" s="389"/>
      <c r="L12" s="390"/>
    </row>
    <row r="13" spans="1:12" ht="19.5" customHeight="1">
      <c r="A13" s="378">
        <v>8</v>
      </c>
      <c r="B13" s="379"/>
      <c r="C13" s="387"/>
      <c r="D13" s="381"/>
      <c r="E13" s="381"/>
      <c r="F13" s="382"/>
      <c r="G13" s="381"/>
      <c r="H13" s="382"/>
      <c r="I13" s="384">
        <f t="shared" si="0"/>
        <v>0</v>
      </c>
      <c r="J13" s="388" t="s">
        <v>262</v>
      </c>
      <c r="K13" s="389"/>
      <c r="L13" s="390"/>
    </row>
    <row r="14" spans="1:12" ht="19.5" customHeight="1">
      <c r="A14" s="378">
        <v>9</v>
      </c>
      <c r="B14" s="379"/>
      <c r="C14" s="387"/>
      <c r="D14" s="381"/>
      <c r="E14" s="381"/>
      <c r="F14" s="391"/>
      <c r="G14" s="381"/>
      <c r="H14" s="382"/>
      <c r="I14" s="384">
        <f t="shared" si="0"/>
        <v>0</v>
      </c>
      <c r="J14" s="388"/>
      <c r="K14" s="393" t="s">
        <v>428</v>
      </c>
      <c r="L14" s="390"/>
    </row>
    <row r="15" spans="1:12" ht="19.5" customHeight="1">
      <c r="A15" s="378">
        <v>10</v>
      </c>
      <c r="B15" s="379"/>
      <c r="C15" s="387"/>
      <c r="D15" s="381"/>
      <c r="E15" s="381"/>
      <c r="F15" s="394"/>
      <c r="G15" s="381"/>
      <c r="H15" s="392"/>
      <c r="I15" s="384">
        <f t="shared" si="0"/>
        <v>0</v>
      </c>
      <c r="J15" s="388"/>
      <c r="K15" s="393" t="s">
        <v>428</v>
      </c>
      <c r="L15" s="390"/>
    </row>
    <row r="16" spans="1:12" ht="19.5" customHeight="1">
      <c r="A16" s="378">
        <v>11</v>
      </c>
      <c r="B16" s="379"/>
      <c r="C16" s="387"/>
      <c r="D16" s="381"/>
      <c r="E16" s="381"/>
      <c r="F16" s="391"/>
      <c r="G16" s="381"/>
      <c r="H16" s="391"/>
      <c r="I16" s="384">
        <f t="shared" si="0"/>
        <v>0</v>
      </c>
      <c r="J16" s="388"/>
      <c r="K16" s="393" t="s">
        <v>155</v>
      </c>
      <c r="L16" s="390"/>
    </row>
    <row r="17" spans="1:12" ht="19.5" customHeight="1">
      <c r="A17" s="378">
        <v>12</v>
      </c>
      <c r="B17" s="379"/>
      <c r="C17" s="387"/>
      <c r="D17" s="381"/>
      <c r="E17" s="381"/>
      <c r="F17" s="391"/>
      <c r="G17" s="381"/>
      <c r="H17" s="392"/>
      <c r="I17" s="384">
        <f t="shared" si="0"/>
        <v>0</v>
      </c>
      <c r="J17" s="388"/>
      <c r="K17" s="393" t="s">
        <v>155</v>
      </c>
      <c r="L17" s="390"/>
    </row>
    <row r="18" spans="1:12" ht="19.5" customHeight="1">
      <c r="A18" s="378">
        <v>13</v>
      </c>
      <c r="B18" s="379"/>
      <c r="C18" s="387"/>
      <c r="D18" s="381"/>
      <c r="E18" s="381"/>
      <c r="F18" s="382"/>
      <c r="G18" s="381"/>
      <c r="H18" s="382"/>
      <c r="I18" s="384">
        <f t="shared" si="0"/>
        <v>0</v>
      </c>
      <c r="J18" s="388"/>
      <c r="K18" s="393" t="s">
        <v>155</v>
      </c>
      <c r="L18" s="390"/>
    </row>
    <row r="19" spans="1:12" ht="19.5" customHeight="1">
      <c r="A19" s="378">
        <v>14</v>
      </c>
      <c r="B19" s="379"/>
      <c r="C19" s="387"/>
      <c r="D19" s="381"/>
      <c r="E19" s="381"/>
      <c r="F19" s="391"/>
      <c r="G19" s="381"/>
      <c r="H19" s="391"/>
      <c r="I19" s="384">
        <f t="shared" si="0"/>
        <v>0</v>
      </c>
      <c r="J19" s="388"/>
      <c r="K19" s="393" t="s">
        <v>155</v>
      </c>
      <c r="L19" s="390"/>
    </row>
    <row r="20" spans="1:12" ht="19.5" customHeight="1">
      <c r="A20" s="378">
        <v>15</v>
      </c>
      <c r="B20" s="379"/>
      <c r="C20" s="387"/>
      <c r="D20" s="381"/>
      <c r="E20" s="381"/>
      <c r="F20" s="391"/>
      <c r="G20" s="381"/>
      <c r="H20" s="391"/>
      <c r="I20" s="384">
        <f t="shared" si="0"/>
        <v>0</v>
      </c>
      <c r="J20" s="388"/>
      <c r="K20" s="393" t="s">
        <v>155</v>
      </c>
      <c r="L20" s="390"/>
    </row>
    <row r="21" spans="1:12" ht="19.5" customHeight="1">
      <c r="A21" s="378">
        <v>16</v>
      </c>
      <c r="B21" s="379"/>
      <c r="C21" s="387"/>
      <c r="D21" s="381"/>
      <c r="E21" s="381"/>
      <c r="F21" s="391"/>
      <c r="G21" s="381"/>
      <c r="H21" s="392"/>
      <c r="I21" s="384">
        <f t="shared" si="0"/>
        <v>0</v>
      </c>
      <c r="J21" s="388"/>
      <c r="K21" s="393" t="s">
        <v>155</v>
      </c>
      <c r="L21" s="390"/>
    </row>
    <row r="22" spans="1:12" ht="19.5" customHeight="1">
      <c r="A22" s="378">
        <v>17</v>
      </c>
      <c r="B22" s="379"/>
      <c r="C22" s="387"/>
      <c r="D22" s="381"/>
      <c r="E22" s="381"/>
      <c r="F22" s="391"/>
      <c r="G22" s="381"/>
      <c r="H22" s="391"/>
      <c r="I22" s="384">
        <f t="shared" si="0"/>
        <v>0</v>
      </c>
      <c r="J22" s="388"/>
      <c r="K22" s="393" t="s">
        <v>155</v>
      </c>
      <c r="L22" s="390"/>
    </row>
    <row r="23" spans="1:12" ht="19.5" customHeight="1">
      <c r="A23" s="378">
        <v>18</v>
      </c>
      <c r="B23" s="379"/>
      <c r="C23" s="387"/>
      <c r="D23" s="381"/>
      <c r="E23" s="381"/>
      <c r="F23" s="391"/>
      <c r="G23" s="381"/>
      <c r="H23" s="391"/>
      <c r="I23" s="384">
        <f t="shared" si="0"/>
        <v>0</v>
      </c>
      <c r="J23" s="388"/>
      <c r="K23" s="393" t="s">
        <v>155</v>
      </c>
      <c r="L23" s="390"/>
    </row>
    <row r="24" spans="1:12" ht="19.5" customHeight="1">
      <c r="A24" s="378">
        <v>19</v>
      </c>
      <c r="B24" s="379"/>
      <c r="C24" s="387"/>
      <c r="D24" s="381"/>
      <c r="E24" s="381"/>
      <c r="F24" s="391"/>
      <c r="G24" s="381"/>
      <c r="H24" s="391"/>
      <c r="I24" s="384">
        <f t="shared" si="0"/>
        <v>0</v>
      </c>
      <c r="J24" s="388"/>
      <c r="K24" s="393" t="s">
        <v>155</v>
      </c>
      <c r="L24" s="390"/>
    </row>
    <row r="25" spans="1:12" ht="19.5" customHeight="1">
      <c r="A25" s="378">
        <v>20</v>
      </c>
      <c r="B25" s="379"/>
      <c r="C25" s="387"/>
      <c r="D25" s="381"/>
      <c r="E25" s="381"/>
      <c r="F25" s="391"/>
      <c r="G25" s="381"/>
      <c r="H25" s="391"/>
      <c r="I25" s="384">
        <f t="shared" si="0"/>
        <v>0</v>
      </c>
      <c r="J25" s="388"/>
      <c r="K25" s="393" t="s">
        <v>155</v>
      </c>
      <c r="L25" s="390"/>
    </row>
    <row r="26" spans="1:12" ht="19.5" customHeight="1">
      <c r="A26" s="378">
        <v>21</v>
      </c>
      <c r="B26" s="379"/>
      <c r="C26" s="387"/>
      <c r="D26" s="381"/>
      <c r="E26" s="381"/>
      <c r="F26" s="391"/>
      <c r="G26" s="381"/>
      <c r="H26" s="391"/>
      <c r="I26" s="384">
        <f t="shared" si="0"/>
        <v>0</v>
      </c>
      <c r="J26" s="388"/>
      <c r="K26" s="393" t="s">
        <v>155</v>
      </c>
      <c r="L26" s="390"/>
    </row>
    <row r="27" spans="1:12" ht="19.5" customHeight="1">
      <c r="A27" s="378">
        <v>22</v>
      </c>
      <c r="B27" s="379"/>
      <c r="C27" s="387"/>
      <c r="D27" s="381"/>
      <c r="E27" s="381"/>
      <c r="F27" s="391"/>
      <c r="G27" s="381"/>
      <c r="H27" s="391"/>
      <c r="I27" s="384">
        <f t="shared" si="0"/>
        <v>0</v>
      </c>
      <c r="J27" s="388"/>
      <c r="K27" s="393" t="s">
        <v>155</v>
      </c>
      <c r="L27" s="390"/>
    </row>
    <row r="28" spans="1:12" ht="19.5" customHeight="1">
      <c r="A28" s="378">
        <v>23</v>
      </c>
      <c r="B28" s="379"/>
      <c r="C28" s="387"/>
      <c r="D28" s="381"/>
      <c r="E28" s="381"/>
      <c r="F28" s="391"/>
      <c r="G28" s="381"/>
      <c r="H28" s="391"/>
      <c r="I28" s="384">
        <f t="shared" si="0"/>
        <v>0</v>
      </c>
      <c r="J28" s="388"/>
      <c r="K28" s="393" t="s">
        <v>155</v>
      </c>
      <c r="L28" s="390"/>
    </row>
    <row r="29" spans="1:12" ht="19.5" customHeight="1" hidden="1">
      <c r="A29" s="378">
        <v>24</v>
      </c>
      <c r="B29" s="379">
        <f aca="true" t="shared" si="1" ref="B29:B89">J29</f>
        <v>0</v>
      </c>
      <c r="C29" s="387"/>
      <c r="D29" s="381"/>
      <c r="E29" s="381"/>
      <c r="F29" s="391"/>
      <c r="G29" s="381"/>
      <c r="H29" s="392"/>
      <c r="I29" s="384">
        <f t="shared" si="0"/>
        <v>0</v>
      </c>
      <c r="J29" s="388"/>
      <c r="K29" s="389"/>
      <c r="L29" s="390"/>
    </row>
    <row r="30" spans="1:12" ht="19.5" customHeight="1" hidden="1">
      <c r="A30" s="378">
        <v>25</v>
      </c>
      <c r="B30" s="379">
        <f t="shared" si="1"/>
        <v>0</v>
      </c>
      <c r="C30" s="387"/>
      <c r="D30" s="381"/>
      <c r="E30" s="381"/>
      <c r="F30" s="391"/>
      <c r="G30" s="381"/>
      <c r="H30" s="392"/>
      <c r="I30" s="384">
        <f t="shared" si="0"/>
        <v>0</v>
      </c>
      <c r="J30" s="388"/>
      <c r="K30" s="389"/>
      <c r="L30" s="390"/>
    </row>
    <row r="31" spans="1:12" ht="19.5" customHeight="1" hidden="1">
      <c r="A31" s="378">
        <v>26</v>
      </c>
      <c r="B31" s="379">
        <f t="shared" si="1"/>
        <v>0</v>
      </c>
      <c r="C31" s="387"/>
      <c r="D31" s="381"/>
      <c r="E31" s="381"/>
      <c r="F31" s="391"/>
      <c r="G31" s="381"/>
      <c r="H31" s="392"/>
      <c r="I31" s="384">
        <f t="shared" si="0"/>
        <v>0</v>
      </c>
      <c r="J31" s="388"/>
      <c r="K31" s="389"/>
      <c r="L31" s="390"/>
    </row>
    <row r="32" spans="1:12" ht="19.5" customHeight="1" hidden="1">
      <c r="A32" s="378">
        <v>27</v>
      </c>
      <c r="B32" s="379">
        <f t="shared" si="1"/>
        <v>0</v>
      </c>
      <c r="C32" s="387"/>
      <c r="D32" s="381"/>
      <c r="E32" s="381"/>
      <c r="F32" s="391"/>
      <c r="G32" s="381"/>
      <c r="H32" s="392"/>
      <c r="I32" s="384">
        <f t="shared" si="0"/>
        <v>0</v>
      </c>
      <c r="J32" s="388"/>
      <c r="K32" s="389"/>
      <c r="L32" s="390"/>
    </row>
    <row r="33" spans="1:12" ht="19.5" customHeight="1" hidden="1">
      <c r="A33" s="378">
        <v>28</v>
      </c>
      <c r="B33" s="379">
        <f t="shared" si="1"/>
        <v>0</v>
      </c>
      <c r="C33" s="387"/>
      <c r="D33" s="381"/>
      <c r="E33" s="381"/>
      <c r="F33" s="391"/>
      <c r="G33" s="381"/>
      <c r="H33" s="392"/>
      <c r="I33" s="384">
        <f t="shared" si="0"/>
        <v>0</v>
      </c>
      <c r="J33" s="388"/>
      <c r="K33" s="389"/>
      <c r="L33" s="390"/>
    </row>
    <row r="34" spans="1:12" ht="19.5" customHeight="1" hidden="1">
      <c r="A34" s="378">
        <v>29</v>
      </c>
      <c r="B34" s="379">
        <f t="shared" si="1"/>
        <v>0</v>
      </c>
      <c r="C34" s="387"/>
      <c r="D34" s="381"/>
      <c r="E34" s="381"/>
      <c r="F34" s="391"/>
      <c r="G34" s="381"/>
      <c r="H34" s="392"/>
      <c r="I34" s="384">
        <f t="shared" si="0"/>
        <v>0</v>
      </c>
      <c r="J34" s="388"/>
      <c r="K34" s="389"/>
      <c r="L34" s="390"/>
    </row>
    <row r="35" spans="1:12" ht="19.5" customHeight="1" hidden="1">
      <c r="A35" s="378">
        <v>30</v>
      </c>
      <c r="B35" s="379">
        <f t="shared" si="1"/>
        <v>0</v>
      </c>
      <c r="C35" s="387"/>
      <c r="D35" s="381"/>
      <c r="E35" s="381"/>
      <c r="F35" s="391"/>
      <c r="G35" s="381"/>
      <c r="H35" s="392"/>
      <c r="I35" s="384">
        <f t="shared" si="0"/>
        <v>0</v>
      </c>
      <c r="J35" s="388"/>
      <c r="K35" s="389"/>
      <c r="L35" s="390"/>
    </row>
    <row r="36" spans="1:12" ht="19.5" customHeight="1" hidden="1">
      <c r="A36" s="378">
        <v>31</v>
      </c>
      <c r="B36" s="379">
        <f t="shared" si="1"/>
        <v>0</v>
      </c>
      <c r="C36" s="387"/>
      <c r="D36" s="381"/>
      <c r="E36" s="381"/>
      <c r="F36" s="391"/>
      <c r="G36" s="381"/>
      <c r="H36" s="392"/>
      <c r="I36" s="384">
        <f t="shared" si="0"/>
        <v>0</v>
      </c>
      <c r="J36" s="388"/>
      <c r="K36" s="389"/>
      <c r="L36" s="390"/>
    </row>
    <row r="37" spans="1:12" ht="19.5" customHeight="1" hidden="1">
      <c r="A37" s="378">
        <v>32</v>
      </c>
      <c r="B37" s="379">
        <f t="shared" si="1"/>
        <v>0</v>
      </c>
      <c r="C37" s="387"/>
      <c r="D37" s="381"/>
      <c r="E37" s="381"/>
      <c r="F37" s="391"/>
      <c r="G37" s="381"/>
      <c r="H37" s="392"/>
      <c r="I37" s="384">
        <f t="shared" si="0"/>
        <v>0</v>
      </c>
      <c r="J37" s="388"/>
      <c r="K37" s="389"/>
      <c r="L37" s="390"/>
    </row>
    <row r="38" spans="1:12" ht="19.5" customHeight="1" hidden="1">
      <c r="A38" s="378">
        <v>33</v>
      </c>
      <c r="B38" s="379">
        <f t="shared" si="1"/>
        <v>0</v>
      </c>
      <c r="C38" s="387"/>
      <c r="D38" s="381"/>
      <c r="E38" s="381"/>
      <c r="F38" s="391"/>
      <c r="G38" s="381"/>
      <c r="H38" s="392"/>
      <c r="I38" s="384">
        <f t="shared" si="0"/>
        <v>0</v>
      </c>
      <c r="J38" s="388"/>
      <c r="K38" s="389"/>
      <c r="L38" s="390"/>
    </row>
    <row r="39" spans="1:12" ht="19.5" customHeight="1" hidden="1">
      <c r="A39" s="378">
        <v>34</v>
      </c>
      <c r="B39" s="379">
        <f t="shared" si="1"/>
        <v>0</v>
      </c>
      <c r="C39" s="387"/>
      <c r="D39" s="381"/>
      <c r="E39" s="381"/>
      <c r="F39" s="391"/>
      <c r="G39" s="381"/>
      <c r="H39" s="392"/>
      <c r="I39" s="384">
        <f t="shared" si="0"/>
        <v>0</v>
      </c>
      <c r="J39" s="388"/>
      <c r="K39" s="389"/>
      <c r="L39" s="390"/>
    </row>
    <row r="40" spans="1:12" ht="19.5" customHeight="1" hidden="1">
      <c r="A40" s="378">
        <v>35</v>
      </c>
      <c r="B40" s="379">
        <f t="shared" si="1"/>
        <v>0</v>
      </c>
      <c r="C40" s="387"/>
      <c r="D40" s="381"/>
      <c r="E40" s="381"/>
      <c r="F40" s="391"/>
      <c r="G40" s="381"/>
      <c r="H40" s="392"/>
      <c r="I40" s="384">
        <f t="shared" si="0"/>
        <v>0</v>
      </c>
      <c r="J40" s="388"/>
      <c r="K40" s="389"/>
      <c r="L40" s="390"/>
    </row>
    <row r="41" spans="1:12" ht="19.5" customHeight="1" hidden="1">
      <c r="A41" s="378">
        <v>36</v>
      </c>
      <c r="B41" s="379">
        <f t="shared" si="1"/>
        <v>0</v>
      </c>
      <c r="C41" s="387"/>
      <c r="D41" s="381"/>
      <c r="E41" s="381"/>
      <c r="F41" s="391"/>
      <c r="G41" s="381"/>
      <c r="H41" s="392"/>
      <c r="I41" s="384">
        <f t="shared" si="0"/>
        <v>0</v>
      </c>
      <c r="J41" s="388"/>
      <c r="K41" s="389"/>
      <c r="L41" s="390"/>
    </row>
    <row r="42" spans="1:12" ht="19.5" customHeight="1" hidden="1">
      <c r="A42" s="378">
        <v>37</v>
      </c>
      <c r="B42" s="379">
        <f t="shared" si="1"/>
        <v>0</v>
      </c>
      <c r="C42" s="387"/>
      <c r="D42" s="381"/>
      <c r="E42" s="381"/>
      <c r="F42" s="391"/>
      <c r="G42" s="381"/>
      <c r="H42" s="392"/>
      <c r="I42" s="384">
        <f t="shared" si="0"/>
        <v>0</v>
      </c>
      <c r="J42" s="388"/>
      <c r="K42" s="389"/>
      <c r="L42" s="390"/>
    </row>
    <row r="43" spans="1:12" ht="19.5" customHeight="1" hidden="1">
      <c r="A43" s="378">
        <v>38</v>
      </c>
      <c r="B43" s="379">
        <f t="shared" si="1"/>
        <v>0</v>
      </c>
      <c r="C43" s="387"/>
      <c r="D43" s="381"/>
      <c r="E43" s="381"/>
      <c r="F43" s="391"/>
      <c r="G43" s="381"/>
      <c r="H43" s="392"/>
      <c r="I43" s="384">
        <f t="shared" si="0"/>
        <v>0</v>
      </c>
      <c r="J43" s="388"/>
      <c r="K43" s="389"/>
      <c r="L43" s="390"/>
    </row>
    <row r="44" spans="1:12" ht="19.5" customHeight="1" hidden="1">
      <c r="A44" s="378">
        <v>39</v>
      </c>
      <c r="B44" s="379">
        <f t="shared" si="1"/>
        <v>0</v>
      </c>
      <c r="C44" s="387"/>
      <c r="D44" s="381"/>
      <c r="E44" s="381"/>
      <c r="F44" s="391"/>
      <c r="G44" s="381"/>
      <c r="H44" s="392"/>
      <c r="I44" s="384">
        <f t="shared" si="0"/>
        <v>0</v>
      </c>
      <c r="J44" s="388"/>
      <c r="K44" s="389"/>
      <c r="L44" s="390"/>
    </row>
    <row r="45" spans="1:12" ht="19.5" customHeight="1" hidden="1">
      <c r="A45" s="378">
        <v>40</v>
      </c>
      <c r="B45" s="379">
        <f t="shared" si="1"/>
        <v>0</v>
      </c>
      <c r="C45" s="387"/>
      <c r="D45" s="381"/>
      <c r="E45" s="381"/>
      <c r="F45" s="391"/>
      <c r="G45" s="381"/>
      <c r="H45" s="392"/>
      <c r="I45" s="384">
        <f t="shared" si="0"/>
        <v>0</v>
      </c>
      <c r="J45" s="388"/>
      <c r="K45" s="389"/>
      <c r="L45" s="390"/>
    </row>
    <row r="46" spans="1:12" ht="19.5" customHeight="1" hidden="1">
      <c r="A46" s="378">
        <v>41</v>
      </c>
      <c r="B46" s="379">
        <f t="shared" si="1"/>
        <v>0</v>
      </c>
      <c r="C46" s="387"/>
      <c r="D46" s="381"/>
      <c r="E46" s="381"/>
      <c r="F46" s="391"/>
      <c r="G46" s="381"/>
      <c r="H46" s="392"/>
      <c r="I46" s="384">
        <f t="shared" si="0"/>
        <v>0</v>
      </c>
      <c r="J46" s="388"/>
      <c r="K46" s="389"/>
      <c r="L46" s="390"/>
    </row>
    <row r="47" spans="1:12" ht="19.5" customHeight="1" hidden="1">
      <c r="A47" s="378">
        <v>42</v>
      </c>
      <c r="B47" s="379">
        <f t="shared" si="1"/>
        <v>0</v>
      </c>
      <c r="C47" s="387"/>
      <c r="D47" s="381"/>
      <c r="E47" s="381"/>
      <c r="F47" s="391"/>
      <c r="G47" s="381"/>
      <c r="H47" s="392"/>
      <c r="I47" s="384">
        <f t="shared" si="0"/>
        <v>0</v>
      </c>
      <c r="J47" s="388"/>
      <c r="K47" s="389"/>
      <c r="L47" s="390"/>
    </row>
    <row r="48" spans="1:12" ht="19.5" customHeight="1" hidden="1">
      <c r="A48" s="378">
        <v>43</v>
      </c>
      <c r="B48" s="379">
        <f t="shared" si="1"/>
        <v>0</v>
      </c>
      <c r="C48" s="387"/>
      <c r="D48" s="381"/>
      <c r="E48" s="381"/>
      <c r="F48" s="391"/>
      <c r="G48" s="381"/>
      <c r="H48" s="392"/>
      <c r="I48" s="384">
        <f t="shared" si="0"/>
        <v>0</v>
      </c>
      <c r="J48" s="388"/>
      <c r="K48" s="389"/>
      <c r="L48" s="390"/>
    </row>
    <row r="49" spans="1:12" ht="19.5" customHeight="1" hidden="1">
      <c r="A49" s="378">
        <v>44</v>
      </c>
      <c r="B49" s="379">
        <f t="shared" si="1"/>
        <v>0</v>
      </c>
      <c r="C49" s="387"/>
      <c r="D49" s="381"/>
      <c r="E49" s="381"/>
      <c r="F49" s="391"/>
      <c r="G49" s="381"/>
      <c r="H49" s="392"/>
      <c r="I49" s="384">
        <f t="shared" si="0"/>
        <v>0</v>
      </c>
      <c r="J49" s="388"/>
      <c r="K49" s="389"/>
      <c r="L49" s="390"/>
    </row>
    <row r="50" spans="1:12" ht="19.5" customHeight="1" hidden="1">
      <c r="A50" s="378">
        <v>45</v>
      </c>
      <c r="B50" s="379">
        <f t="shared" si="1"/>
        <v>0</v>
      </c>
      <c r="C50" s="387"/>
      <c r="D50" s="381"/>
      <c r="E50" s="381"/>
      <c r="F50" s="391"/>
      <c r="G50" s="381"/>
      <c r="H50" s="392"/>
      <c r="I50" s="384">
        <f t="shared" si="0"/>
        <v>0</v>
      </c>
      <c r="J50" s="388"/>
      <c r="K50" s="389"/>
      <c r="L50" s="390"/>
    </row>
    <row r="51" spans="1:12" ht="19.5" customHeight="1" hidden="1">
      <c r="A51" s="378">
        <v>46</v>
      </c>
      <c r="B51" s="379">
        <f t="shared" si="1"/>
        <v>0</v>
      </c>
      <c r="C51" s="387"/>
      <c r="D51" s="381"/>
      <c r="E51" s="381"/>
      <c r="F51" s="391"/>
      <c r="G51" s="381"/>
      <c r="H51" s="392"/>
      <c r="I51" s="384">
        <f t="shared" si="0"/>
        <v>0</v>
      </c>
      <c r="J51" s="388"/>
      <c r="K51" s="389"/>
      <c r="L51" s="390"/>
    </row>
    <row r="52" spans="1:12" ht="19.5" customHeight="1" hidden="1">
      <c r="A52" s="378">
        <v>47</v>
      </c>
      <c r="B52" s="379">
        <f t="shared" si="1"/>
        <v>0</v>
      </c>
      <c r="C52" s="387"/>
      <c r="D52" s="381"/>
      <c r="E52" s="381"/>
      <c r="F52" s="391"/>
      <c r="G52" s="381"/>
      <c r="H52" s="392"/>
      <c r="I52" s="384">
        <f t="shared" si="0"/>
        <v>0</v>
      </c>
      <c r="J52" s="388"/>
      <c r="K52" s="389"/>
      <c r="L52" s="390"/>
    </row>
    <row r="53" spans="1:12" ht="19.5" customHeight="1" hidden="1">
      <c r="A53" s="378">
        <v>48</v>
      </c>
      <c r="B53" s="379">
        <f t="shared" si="1"/>
        <v>0</v>
      </c>
      <c r="C53" s="387"/>
      <c r="D53" s="381"/>
      <c r="E53" s="381"/>
      <c r="F53" s="391"/>
      <c r="G53" s="381"/>
      <c r="H53" s="392"/>
      <c r="I53" s="384">
        <f t="shared" si="0"/>
        <v>0</v>
      </c>
      <c r="J53" s="388"/>
      <c r="K53" s="389"/>
      <c r="L53" s="390"/>
    </row>
    <row r="54" spans="1:12" ht="19.5" customHeight="1" hidden="1">
      <c r="A54" s="378">
        <v>49</v>
      </c>
      <c r="B54" s="379">
        <f t="shared" si="1"/>
        <v>0</v>
      </c>
      <c r="C54" s="387"/>
      <c r="D54" s="381"/>
      <c r="E54" s="381"/>
      <c r="F54" s="391"/>
      <c r="G54" s="381"/>
      <c r="H54" s="392"/>
      <c r="I54" s="384">
        <f t="shared" si="0"/>
        <v>0</v>
      </c>
      <c r="J54" s="388"/>
      <c r="K54" s="389"/>
      <c r="L54" s="390"/>
    </row>
    <row r="55" spans="1:12" ht="19.5" customHeight="1" hidden="1">
      <c r="A55" s="378">
        <v>50</v>
      </c>
      <c r="B55" s="379">
        <f t="shared" si="1"/>
        <v>0</v>
      </c>
      <c r="C55" s="387"/>
      <c r="D55" s="381"/>
      <c r="E55" s="381"/>
      <c r="F55" s="391"/>
      <c r="G55" s="381"/>
      <c r="H55" s="392"/>
      <c r="I55" s="384">
        <f t="shared" si="0"/>
        <v>0</v>
      </c>
      <c r="J55" s="388"/>
      <c r="K55" s="389"/>
      <c r="L55" s="390"/>
    </row>
    <row r="56" spans="1:12" ht="19.5" customHeight="1" hidden="1">
      <c r="A56" s="378">
        <v>51</v>
      </c>
      <c r="B56" s="379">
        <f t="shared" si="1"/>
        <v>0</v>
      </c>
      <c r="C56" s="387"/>
      <c r="D56" s="381"/>
      <c r="E56" s="381"/>
      <c r="F56" s="391"/>
      <c r="G56" s="381"/>
      <c r="H56" s="392"/>
      <c r="I56" s="384">
        <f t="shared" si="0"/>
        <v>0</v>
      </c>
      <c r="J56" s="388"/>
      <c r="K56" s="389"/>
      <c r="L56" s="390"/>
    </row>
    <row r="57" spans="1:12" ht="19.5" customHeight="1" hidden="1">
      <c r="A57" s="378">
        <v>52</v>
      </c>
      <c r="B57" s="379">
        <f t="shared" si="1"/>
        <v>0</v>
      </c>
      <c r="C57" s="387"/>
      <c r="D57" s="381"/>
      <c r="E57" s="381"/>
      <c r="F57" s="391"/>
      <c r="G57" s="381"/>
      <c r="H57" s="392"/>
      <c r="I57" s="384">
        <f t="shared" si="0"/>
        <v>0</v>
      </c>
      <c r="J57" s="388"/>
      <c r="K57" s="389"/>
      <c r="L57" s="390"/>
    </row>
    <row r="58" spans="1:12" ht="19.5" customHeight="1" hidden="1">
      <c r="A58" s="378">
        <v>53</v>
      </c>
      <c r="B58" s="379">
        <f t="shared" si="1"/>
        <v>0</v>
      </c>
      <c r="C58" s="387"/>
      <c r="D58" s="381"/>
      <c r="E58" s="381"/>
      <c r="F58" s="391"/>
      <c r="G58" s="381"/>
      <c r="H58" s="392"/>
      <c r="I58" s="384">
        <f t="shared" si="0"/>
        <v>0</v>
      </c>
      <c r="J58" s="388"/>
      <c r="K58" s="389"/>
      <c r="L58" s="390"/>
    </row>
    <row r="59" spans="1:12" ht="19.5" customHeight="1" hidden="1">
      <c r="A59" s="378">
        <v>54</v>
      </c>
      <c r="B59" s="379">
        <f t="shared" si="1"/>
        <v>0</v>
      </c>
      <c r="C59" s="387"/>
      <c r="D59" s="381"/>
      <c r="E59" s="381"/>
      <c r="F59" s="391"/>
      <c r="G59" s="381"/>
      <c r="H59" s="392"/>
      <c r="I59" s="384">
        <f t="shared" si="0"/>
        <v>0</v>
      </c>
      <c r="J59" s="388"/>
      <c r="K59" s="389"/>
      <c r="L59" s="390"/>
    </row>
    <row r="60" spans="1:12" ht="19.5" customHeight="1" hidden="1">
      <c r="A60" s="378">
        <v>55</v>
      </c>
      <c r="B60" s="379">
        <f t="shared" si="1"/>
        <v>0</v>
      </c>
      <c r="C60" s="387"/>
      <c r="D60" s="381"/>
      <c r="E60" s="381"/>
      <c r="F60" s="391"/>
      <c r="G60" s="381"/>
      <c r="H60" s="392"/>
      <c r="I60" s="384">
        <f t="shared" si="0"/>
        <v>0</v>
      </c>
      <c r="J60" s="388"/>
      <c r="K60" s="389"/>
      <c r="L60" s="390"/>
    </row>
    <row r="61" spans="1:12" ht="19.5" customHeight="1" hidden="1">
      <c r="A61" s="378">
        <v>56</v>
      </c>
      <c r="B61" s="379">
        <f t="shared" si="1"/>
        <v>0</v>
      </c>
      <c r="C61" s="387"/>
      <c r="D61" s="381"/>
      <c r="E61" s="381"/>
      <c r="F61" s="391"/>
      <c r="G61" s="381"/>
      <c r="H61" s="392"/>
      <c r="I61" s="384">
        <f t="shared" si="0"/>
        <v>0</v>
      </c>
      <c r="J61" s="388"/>
      <c r="K61" s="389"/>
      <c r="L61" s="390"/>
    </row>
    <row r="62" spans="1:12" ht="19.5" customHeight="1" hidden="1">
      <c r="A62" s="378">
        <v>57</v>
      </c>
      <c r="B62" s="379">
        <f t="shared" si="1"/>
        <v>0</v>
      </c>
      <c r="C62" s="387"/>
      <c r="D62" s="381"/>
      <c r="E62" s="381"/>
      <c r="F62" s="391"/>
      <c r="G62" s="381"/>
      <c r="H62" s="392"/>
      <c r="I62" s="384">
        <f t="shared" si="0"/>
        <v>0</v>
      </c>
      <c r="J62" s="388"/>
      <c r="K62" s="389"/>
      <c r="L62" s="390"/>
    </row>
    <row r="63" spans="1:12" ht="19.5" customHeight="1" hidden="1">
      <c r="A63" s="378">
        <v>58</v>
      </c>
      <c r="B63" s="379">
        <f t="shared" si="1"/>
        <v>0</v>
      </c>
      <c r="C63" s="387"/>
      <c r="D63" s="381"/>
      <c r="E63" s="381"/>
      <c r="F63" s="391"/>
      <c r="G63" s="381"/>
      <c r="H63" s="392"/>
      <c r="I63" s="384">
        <f t="shared" si="0"/>
        <v>0</v>
      </c>
      <c r="J63" s="388"/>
      <c r="K63" s="389"/>
      <c r="L63" s="390"/>
    </row>
    <row r="64" spans="1:12" ht="19.5" customHeight="1" hidden="1">
      <c r="A64" s="378">
        <v>59</v>
      </c>
      <c r="B64" s="379">
        <f t="shared" si="1"/>
        <v>0</v>
      </c>
      <c r="C64" s="387"/>
      <c r="D64" s="381"/>
      <c r="E64" s="381"/>
      <c r="F64" s="391"/>
      <c r="G64" s="381"/>
      <c r="H64" s="392"/>
      <c r="I64" s="384">
        <f t="shared" si="0"/>
        <v>0</v>
      </c>
      <c r="J64" s="388"/>
      <c r="K64" s="389"/>
      <c r="L64" s="390"/>
    </row>
    <row r="65" spans="1:12" ht="19.5" customHeight="1" hidden="1">
      <c r="A65" s="378">
        <v>60</v>
      </c>
      <c r="B65" s="379">
        <f t="shared" si="1"/>
        <v>0</v>
      </c>
      <c r="C65" s="387"/>
      <c r="D65" s="381"/>
      <c r="E65" s="381"/>
      <c r="F65" s="391"/>
      <c r="G65" s="381"/>
      <c r="H65" s="392"/>
      <c r="I65" s="384">
        <f t="shared" si="0"/>
        <v>0</v>
      </c>
      <c r="J65" s="388"/>
      <c r="K65" s="389"/>
      <c r="L65" s="390"/>
    </row>
    <row r="66" spans="1:12" ht="19.5" customHeight="1" hidden="1">
      <c r="A66" s="378">
        <v>61</v>
      </c>
      <c r="B66" s="379">
        <f t="shared" si="1"/>
        <v>0</v>
      </c>
      <c r="C66" s="387"/>
      <c r="D66" s="381"/>
      <c r="E66" s="381"/>
      <c r="F66" s="391"/>
      <c r="G66" s="381"/>
      <c r="H66" s="392"/>
      <c r="I66" s="384">
        <f t="shared" si="0"/>
        <v>0</v>
      </c>
      <c r="J66" s="388"/>
      <c r="K66" s="389"/>
      <c r="L66" s="390"/>
    </row>
    <row r="67" spans="1:12" ht="19.5" customHeight="1" hidden="1">
      <c r="A67" s="378">
        <v>62</v>
      </c>
      <c r="B67" s="379">
        <f t="shared" si="1"/>
        <v>0</v>
      </c>
      <c r="C67" s="387"/>
      <c r="D67" s="381"/>
      <c r="E67" s="381"/>
      <c r="F67" s="391"/>
      <c r="G67" s="381"/>
      <c r="H67" s="392"/>
      <c r="I67" s="384">
        <f t="shared" si="0"/>
        <v>0</v>
      </c>
      <c r="J67" s="388"/>
      <c r="K67" s="389"/>
      <c r="L67" s="390"/>
    </row>
    <row r="68" spans="1:12" ht="19.5" customHeight="1" hidden="1">
      <c r="A68" s="378">
        <v>63</v>
      </c>
      <c r="B68" s="379">
        <f t="shared" si="1"/>
        <v>0</v>
      </c>
      <c r="C68" s="387"/>
      <c r="D68" s="381"/>
      <c r="E68" s="381"/>
      <c r="F68" s="391"/>
      <c r="G68" s="381"/>
      <c r="H68" s="392"/>
      <c r="I68" s="384">
        <f t="shared" si="0"/>
        <v>0</v>
      </c>
      <c r="J68" s="388"/>
      <c r="K68" s="389"/>
      <c r="L68" s="390"/>
    </row>
    <row r="69" spans="1:12" ht="19.5" customHeight="1" hidden="1">
      <c r="A69" s="378">
        <v>64</v>
      </c>
      <c r="B69" s="379">
        <f t="shared" si="1"/>
        <v>0</v>
      </c>
      <c r="C69" s="387"/>
      <c r="D69" s="381"/>
      <c r="E69" s="381"/>
      <c r="F69" s="391"/>
      <c r="G69" s="381"/>
      <c r="H69" s="392"/>
      <c r="I69" s="384">
        <f t="shared" si="0"/>
        <v>0</v>
      </c>
      <c r="J69" s="388"/>
      <c r="K69" s="389"/>
      <c r="L69" s="390"/>
    </row>
    <row r="70" spans="1:12" ht="19.5" customHeight="1" hidden="1">
      <c r="A70" s="378">
        <v>65</v>
      </c>
      <c r="B70" s="379">
        <f t="shared" si="1"/>
        <v>0</v>
      </c>
      <c r="C70" s="387"/>
      <c r="D70" s="381"/>
      <c r="E70" s="381"/>
      <c r="F70" s="391"/>
      <c r="G70" s="381"/>
      <c r="H70" s="392"/>
      <c r="I70" s="384">
        <f t="shared" si="0"/>
        <v>0</v>
      </c>
      <c r="J70" s="388"/>
      <c r="K70" s="389"/>
      <c r="L70" s="390"/>
    </row>
    <row r="71" spans="1:12" ht="19.5" customHeight="1" hidden="1">
      <c r="A71" s="378">
        <v>66</v>
      </c>
      <c r="B71" s="379">
        <f t="shared" si="1"/>
        <v>0</v>
      </c>
      <c r="C71" s="387"/>
      <c r="D71" s="381"/>
      <c r="E71" s="381"/>
      <c r="F71" s="391"/>
      <c r="G71" s="381"/>
      <c r="H71" s="392"/>
      <c r="I71" s="384">
        <f t="shared" si="0"/>
        <v>0</v>
      </c>
      <c r="J71" s="388"/>
      <c r="K71" s="389"/>
      <c r="L71" s="390"/>
    </row>
    <row r="72" spans="1:12" ht="19.5" customHeight="1" hidden="1">
      <c r="A72" s="378">
        <v>67</v>
      </c>
      <c r="B72" s="379">
        <f t="shared" si="1"/>
        <v>0</v>
      </c>
      <c r="C72" s="387"/>
      <c r="D72" s="381"/>
      <c r="E72" s="381"/>
      <c r="F72" s="391"/>
      <c r="G72" s="381"/>
      <c r="H72" s="392"/>
      <c r="I72" s="384">
        <f t="shared" si="0"/>
        <v>0</v>
      </c>
      <c r="J72" s="388"/>
      <c r="K72" s="389"/>
      <c r="L72" s="390"/>
    </row>
    <row r="73" spans="1:12" ht="19.5" customHeight="1" hidden="1">
      <c r="A73" s="378">
        <v>68</v>
      </c>
      <c r="B73" s="379">
        <f t="shared" si="1"/>
        <v>0</v>
      </c>
      <c r="C73" s="387"/>
      <c r="D73" s="381"/>
      <c r="E73" s="381"/>
      <c r="F73" s="391"/>
      <c r="G73" s="381"/>
      <c r="H73" s="392"/>
      <c r="I73" s="384">
        <f t="shared" si="0"/>
        <v>0</v>
      </c>
      <c r="J73" s="388"/>
      <c r="K73" s="389"/>
      <c r="L73" s="390"/>
    </row>
    <row r="74" spans="1:12" ht="19.5" customHeight="1" hidden="1">
      <c r="A74" s="378">
        <v>69</v>
      </c>
      <c r="B74" s="379">
        <f t="shared" si="1"/>
        <v>0</v>
      </c>
      <c r="C74" s="387"/>
      <c r="D74" s="381"/>
      <c r="E74" s="381"/>
      <c r="F74" s="391"/>
      <c r="G74" s="381"/>
      <c r="H74" s="392"/>
      <c r="I74" s="384">
        <f t="shared" si="0"/>
        <v>0</v>
      </c>
      <c r="J74" s="388"/>
      <c r="K74" s="389"/>
      <c r="L74" s="390"/>
    </row>
    <row r="75" spans="1:12" ht="19.5" customHeight="1" hidden="1">
      <c r="A75" s="378">
        <v>70</v>
      </c>
      <c r="B75" s="379">
        <f t="shared" si="1"/>
        <v>0</v>
      </c>
      <c r="C75" s="387"/>
      <c r="D75" s="381"/>
      <c r="E75" s="381"/>
      <c r="F75" s="391"/>
      <c r="G75" s="381"/>
      <c r="H75" s="392"/>
      <c r="I75" s="384">
        <f t="shared" si="0"/>
        <v>0</v>
      </c>
      <c r="J75" s="388"/>
      <c r="K75" s="389"/>
      <c r="L75" s="390"/>
    </row>
    <row r="76" spans="1:12" ht="19.5" customHeight="1" hidden="1">
      <c r="A76" s="378">
        <v>71</v>
      </c>
      <c r="B76" s="379">
        <f t="shared" si="1"/>
        <v>0</v>
      </c>
      <c r="C76" s="387"/>
      <c r="D76" s="381"/>
      <c r="E76" s="381"/>
      <c r="F76" s="391"/>
      <c r="G76" s="381"/>
      <c r="H76" s="392"/>
      <c r="I76" s="384">
        <f t="shared" si="0"/>
        <v>0</v>
      </c>
      <c r="J76" s="388"/>
      <c r="K76" s="389"/>
      <c r="L76" s="390"/>
    </row>
    <row r="77" spans="1:12" ht="19.5" customHeight="1" hidden="1">
      <c r="A77" s="378">
        <v>72</v>
      </c>
      <c r="B77" s="379">
        <f t="shared" si="1"/>
        <v>0</v>
      </c>
      <c r="C77" s="387"/>
      <c r="D77" s="381"/>
      <c r="E77" s="381"/>
      <c r="F77" s="391"/>
      <c r="G77" s="381"/>
      <c r="H77" s="392"/>
      <c r="I77" s="384">
        <f t="shared" si="0"/>
        <v>0</v>
      </c>
      <c r="J77" s="388"/>
      <c r="K77" s="389"/>
      <c r="L77" s="390"/>
    </row>
    <row r="78" spans="1:12" ht="19.5" customHeight="1" hidden="1">
      <c r="A78" s="378">
        <v>73</v>
      </c>
      <c r="B78" s="379">
        <f t="shared" si="1"/>
        <v>0</v>
      </c>
      <c r="C78" s="387"/>
      <c r="D78" s="381"/>
      <c r="E78" s="381"/>
      <c r="F78" s="391"/>
      <c r="G78" s="381"/>
      <c r="H78" s="392"/>
      <c r="I78" s="384">
        <f t="shared" si="0"/>
        <v>0</v>
      </c>
      <c r="J78" s="388"/>
      <c r="K78" s="389"/>
      <c r="L78" s="390"/>
    </row>
    <row r="79" spans="1:12" ht="19.5" customHeight="1" hidden="1">
      <c r="A79" s="378">
        <v>74</v>
      </c>
      <c r="B79" s="379">
        <f t="shared" si="1"/>
        <v>0</v>
      </c>
      <c r="C79" s="387"/>
      <c r="D79" s="381"/>
      <c r="E79" s="381"/>
      <c r="F79" s="391"/>
      <c r="G79" s="381"/>
      <c r="H79" s="392"/>
      <c r="I79" s="384">
        <f t="shared" si="0"/>
        <v>0</v>
      </c>
      <c r="J79" s="388"/>
      <c r="K79" s="389"/>
      <c r="L79" s="390"/>
    </row>
    <row r="80" spans="1:12" ht="19.5" customHeight="1" hidden="1">
      <c r="A80" s="378">
        <v>75</v>
      </c>
      <c r="B80" s="379">
        <f t="shared" si="1"/>
        <v>0</v>
      </c>
      <c r="C80" s="387"/>
      <c r="D80" s="381"/>
      <c r="E80" s="381"/>
      <c r="F80" s="391"/>
      <c r="G80" s="381"/>
      <c r="H80" s="392"/>
      <c r="I80" s="384">
        <f t="shared" si="0"/>
        <v>0</v>
      </c>
      <c r="J80" s="388"/>
      <c r="K80" s="389"/>
      <c r="L80" s="390"/>
    </row>
    <row r="81" spans="1:12" ht="19.5" customHeight="1" hidden="1">
      <c r="A81" s="378">
        <v>76</v>
      </c>
      <c r="B81" s="379">
        <f t="shared" si="1"/>
        <v>0</v>
      </c>
      <c r="C81" s="387"/>
      <c r="D81" s="381"/>
      <c r="E81" s="381"/>
      <c r="F81" s="391"/>
      <c r="G81" s="381"/>
      <c r="H81" s="392"/>
      <c r="I81" s="384">
        <f t="shared" si="0"/>
        <v>0</v>
      </c>
      <c r="J81" s="388"/>
      <c r="K81" s="389"/>
      <c r="L81" s="390"/>
    </row>
    <row r="82" spans="1:12" ht="19.5" customHeight="1" hidden="1">
      <c r="A82" s="378">
        <v>77</v>
      </c>
      <c r="B82" s="379">
        <f t="shared" si="1"/>
        <v>0</v>
      </c>
      <c r="C82" s="387"/>
      <c r="D82" s="381"/>
      <c r="E82" s="381"/>
      <c r="F82" s="391"/>
      <c r="G82" s="381"/>
      <c r="H82" s="392"/>
      <c r="I82" s="384">
        <f t="shared" si="0"/>
        <v>0</v>
      </c>
      <c r="J82" s="388"/>
      <c r="K82" s="389"/>
      <c r="L82" s="390"/>
    </row>
    <row r="83" spans="1:12" ht="19.5" customHeight="1" hidden="1">
      <c r="A83" s="378">
        <v>78</v>
      </c>
      <c r="B83" s="379">
        <f t="shared" si="1"/>
        <v>0</v>
      </c>
      <c r="C83" s="387"/>
      <c r="D83" s="381"/>
      <c r="E83" s="381"/>
      <c r="F83" s="391"/>
      <c r="G83" s="381"/>
      <c r="H83" s="392"/>
      <c r="I83" s="384">
        <f t="shared" si="0"/>
        <v>0</v>
      </c>
      <c r="J83" s="388"/>
      <c r="K83" s="389"/>
      <c r="L83" s="390"/>
    </row>
    <row r="84" spans="1:12" ht="19.5" customHeight="1" hidden="1">
      <c r="A84" s="378">
        <v>79</v>
      </c>
      <c r="B84" s="379">
        <f t="shared" si="1"/>
        <v>0</v>
      </c>
      <c r="C84" s="387"/>
      <c r="D84" s="381"/>
      <c r="E84" s="381"/>
      <c r="F84" s="391"/>
      <c r="G84" s="381"/>
      <c r="H84" s="392"/>
      <c r="I84" s="384">
        <f t="shared" si="0"/>
        <v>0</v>
      </c>
      <c r="J84" s="388"/>
      <c r="K84" s="389"/>
      <c r="L84" s="390"/>
    </row>
    <row r="85" spans="1:12" ht="19.5" customHeight="1" hidden="1">
      <c r="A85" s="378">
        <v>80</v>
      </c>
      <c r="B85" s="379">
        <f t="shared" si="1"/>
        <v>0</v>
      </c>
      <c r="C85" s="387"/>
      <c r="D85" s="381"/>
      <c r="E85" s="381"/>
      <c r="F85" s="391"/>
      <c r="G85" s="381"/>
      <c r="H85" s="392"/>
      <c r="I85" s="384">
        <f t="shared" si="0"/>
        <v>0</v>
      </c>
      <c r="J85" s="388"/>
      <c r="K85" s="389"/>
      <c r="L85" s="390"/>
    </row>
    <row r="86" spans="1:12" ht="19.5" customHeight="1" hidden="1">
      <c r="A86" s="378">
        <v>81</v>
      </c>
      <c r="B86" s="379">
        <f t="shared" si="1"/>
        <v>0</v>
      </c>
      <c r="C86" s="387"/>
      <c r="D86" s="381"/>
      <c r="E86" s="381"/>
      <c r="F86" s="391"/>
      <c r="G86" s="381"/>
      <c r="H86" s="392"/>
      <c r="I86" s="384">
        <f t="shared" si="0"/>
        <v>0</v>
      </c>
      <c r="J86" s="388"/>
      <c r="K86" s="389"/>
      <c r="L86" s="390"/>
    </row>
    <row r="87" spans="1:12" ht="19.5" customHeight="1" hidden="1">
      <c r="A87" s="378">
        <v>82</v>
      </c>
      <c r="B87" s="379">
        <f t="shared" si="1"/>
        <v>0</v>
      </c>
      <c r="C87" s="387"/>
      <c r="D87" s="381"/>
      <c r="E87" s="381"/>
      <c r="F87" s="391"/>
      <c r="G87" s="381"/>
      <c r="H87" s="392"/>
      <c r="I87" s="384">
        <f t="shared" si="0"/>
        <v>0</v>
      </c>
      <c r="J87" s="388"/>
      <c r="K87" s="389"/>
      <c r="L87" s="390"/>
    </row>
    <row r="88" spans="1:12" ht="19.5" customHeight="1" hidden="1">
      <c r="A88" s="378">
        <v>83</v>
      </c>
      <c r="B88" s="379">
        <f t="shared" si="1"/>
        <v>0</v>
      </c>
      <c r="C88" s="387"/>
      <c r="D88" s="381"/>
      <c r="E88" s="381"/>
      <c r="F88" s="391"/>
      <c r="G88" s="381"/>
      <c r="H88" s="392"/>
      <c r="I88" s="384">
        <f t="shared" si="0"/>
        <v>0</v>
      </c>
      <c r="J88" s="388"/>
      <c r="K88" s="389"/>
      <c r="L88" s="390"/>
    </row>
    <row r="89" spans="1:12" ht="19.5" customHeight="1" hidden="1">
      <c r="A89" s="378">
        <v>84</v>
      </c>
      <c r="B89" s="379">
        <f t="shared" si="1"/>
        <v>0</v>
      </c>
      <c r="C89" s="387"/>
      <c r="D89" s="381"/>
      <c r="E89" s="381"/>
      <c r="F89" s="391"/>
      <c r="G89" s="381"/>
      <c r="H89" s="392"/>
      <c r="I89" s="384">
        <f t="shared" si="0"/>
        <v>0</v>
      </c>
      <c r="J89" s="388"/>
      <c r="K89" s="389"/>
      <c r="L89" s="390"/>
    </row>
    <row r="90" spans="1:10" ht="21">
      <c r="A90" s="395"/>
      <c r="B90" s="396"/>
      <c r="C90" s="395"/>
      <c r="J90" s="84"/>
    </row>
    <row r="91" spans="1:3" ht="21">
      <c r="A91" s="397"/>
      <c r="B91" s="398"/>
      <c r="C91" s="397"/>
    </row>
  </sheetData>
  <sheetProtection selectLockedCells="1" selectUnlockedCells="1"/>
  <autoFilter ref="D5:I5"/>
  <printOptions horizontalCentered="1"/>
  <pageMargins left="0.25" right="0.25" top="0.75" bottom="0.75" header="0.5118055555555555" footer="0.5118055555555555"/>
  <pageSetup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73"/>
  <sheetViews>
    <sheetView zoomScale="90" zoomScaleNormal="90" workbookViewId="0" topLeftCell="A1">
      <selection activeCell="B14" sqref="B14"/>
    </sheetView>
  </sheetViews>
  <sheetFormatPr defaultColWidth="9.00390625" defaultRowHeight="16.5"/>
  <cols>
    <col min="1" max="1" width="6.875" style="399" customWidth="1"/>
    <col min="2" max="4" width="14.625" style="399" customWidth="1"/>
    <col min="5" max="5" width="14.625" style="400" customWidth="1"/>
    <col min="6" max="11" width="14.625" style="399" customWidth="1"/>
    <col min="12" max="12" width="13.00390625" style="399" customWidth="1"/>
    <col min="13" max="13" width="4.875" style="399" customWidth="1"/>
    <col min="14" max="14" width="16.875" style="399" customWidth="1"/>
    <col min="15" max="18" width="9.00390625" style="399" customWidth="1"/>
    <col min="19" max="19" width="18.125" style="399" customWidth="1"/>
    <col min="20" max="16384" width="9.00390625" style="399" customWidth="1"/>
  </cols>
  <sheetData>
    <row r="1" spans="2:4" s="399" customFormat="1" ht="15.75">
      <c r="B1" s="401"/>
      <c r="C1" s="402"/>
      <c r="D1" s="400"/>
    </row>
    <row r="2" spans="2:4" s="399" customFormat="1" ht="15.75">
      <c r="B2" s="401"/>
      <c r="C2" s="402"/>
      <c r="D2" s="400"/>
    </row>
    <row r="3" spans="2:4" s="399" customFormat="1" ht="15.75">
      <c r="B3" s="401" t="s">
        <v>164</v>
      </c>
      <c r="C3" s="402"/>
      <c r="D3" s="400"/>
    </row>
    <row r="4" spans="2:4" s="399" customFormat="1" ht="15.75">
      <c r="B4" s="401" t="s">
        <v>165</v>
      </c>
      <c r="C4" s="403"/>
      <c r="D4" s="400"/>
    </row>
    <row r="5" spans="2:10" ht="15.75">
      <c r="B5" s="404" t="s">
        <v>429</v>
      </c>
      <c r="C5" s="405"/>
      <c r="D5" s="406"/>
      <c r="E5" s="407"/>
      <c r="F5" s="407"/>
      <c r="G5" s="407"/>
      <c r="H5" s="407"/>
      <c r="I5" s="407"/>
      <c r="J5" s="407"/>
    </row>
    <row r="6" spans="2:10" ht="15.75">
      <c r="B6" s="404"/>
      <c r="C6" s="408"/>
      <c r="D6" s="406"/>
      <c r="E6" s="407"/>
      <c r="F6" s="407"/>
      <c r="G6" s="2"/>
      <c r="H6" s="2"/>
      <c r="I6" s="2"/>
      <c r="J6" s="407"/>
    </row>
    <row r="7" spans="2:10" ht="15.75">
      <c r="B7" s="409" t="s">
        <v>167</v>
      </c>
      <c r="C7" s="409" t="s">
        <v>168</v>
      </c>
      <c r="D7" s="409" t="s">
        <v>169</v>
      </c>
      <c r="E7" s="409" t="s">
        <v>170</v>
      </c>
      <c r="F7" s="409" t="s">
        <v>249</v>
      </c>
      <c r="G7" s="409" t="s">
        <v>253</v>
      </c>
      <c r="H7" s="409" t="s">
        <v>256</v>
      </c>
      <c r="I7" s="409" t="s">
        <v>257</v>
      </c>
      <c r="J7" s="410"/>
    </row>
    <row r="8" spans="2:10" ht="15.75">
      <c r="B8" s="411" t="s">
        <v>171</v>
      </c>
      <c r="C8" s="411" t="s">
        <v>172</v>
      </c>
      <c r="D8" s="411" t="s">
        <v>173</v>
      </c>
      <c r="E8" s="411" t="s">
        <v>174</v>
      </c>
      <c r="F8" s="411" t="s">
        <v>178</v>
      </c>
      <c r="G8" s="411" t="s">
        <v>177</v>
      </c>
      <c r="H8" s="411" t="s">
        <v>176</v>
      </c>
      <c r="I8" s="411" t="s">
        <v>175</v>
      </c>
      <c r="J8" s="412"/>
    </row>
    <row r="9" spans="2:10" ht="15.75">
      <c r="B9" s="413" t="s">
        <v>146</v>
      </c>
      <c r="C9" s="413" t="s">
        <v>142</v>
      </c>
      <c r="D9" s="413" t="s">
        <v>183</v>
      </c>
      <c r="E9" s="413" t="s">
        <v>184</v>
      </c>
      <c r="F9" s="413" t="s">
        <v>182</v>
      </c>
      <c r="G9" s="413" t="s">
        <v>181</v>
      </c>
      <c r="H9" s="413" t="s">
        <v>180</v>
      </c>
      <c r="I9" s="413" t="s">
        <v>179</v>
      </c>
      <c r="J9" s="412"/>
    </row>
    <row r="10" spans="2:10" ht="15.75">
      <c r="B10" s="411" t="s">
        <v>430</v>
      </c>
      <c r="C10" s="411" t="s">
        <v>153</v>
      </c>
      <c r="D10" s="411" t="s">
        <v>135</v>
      </c>
      <c r="E10" s="411" t="s">
        <v>431</v>
      </c>
      <c r="F10" s="411" t="s">
        <v>432</v>
      </c>
      <c r="G10" s="411" t="s">
        <v>433</v>
      </c>
      <c r="H10" s="411" t="s">
        <v>434</v>
      </c>
      <c r="I10" s="411" t="s">
        <v>435</v>
      </c>
      <c r="J10" s="412"/>
    </row>
    <row r="11" spans="2:10" ht="15.75">
      <c r="B11" s="401"/>
      <c r="C11" s="400"/>
      <c r="D11" s="400"/>
      <c r="F11" s="400"/>
      <c r="G11" s="412"/>
      <c r="I11" s="412"/>
      <c r="J11" s="412"/>
    </row>
    <row r="12" spans="2:10" ht="15.75">
      <c r="B12" s="401"/>
      <c r="C12" s="412"/>
      <c r="D12" s="412"/>
      <c r="E12" s="412"/>
      <c r="F12" s="412"/>
      <c r="G12" s="412"/>
      <c r="I12" s="412"/>
      <c r="J12" s="412"/>
    </row>
    <row r="13" spans="2:7" s="399" customFormat="1" ht="15.75">
      <c r="B13" s="404"/>
      <c r="G13" s="407"/>
    </row>
    <row r="14" spans="2:7" ht="15.75">
      <c r="B14" s="404" t="s">
        <v>436</v>
      </c>
      <c r="C14" s="405"/>
      <c r="D14" s="406"/>
      <c r="E14" s="407"/>
      <c r="F14" s="407"/>
      <c r="G14" s="407"/>
    </row>
    <row r="15" spans="2:7" ht="15.75">
      <c r="B15" s="404" t="s">
        <v>437</v>
      </c>
      <c r="C15" s="405"/>
      <c r="D15" s="406"/>
      <c r="E15" s="407"/>
      <c r="F15" s="407"/>
      <c r="G15" s="407"/>
    </row>
    <row r="16" spans="2:7" ht="15.75">
      <c r="B16" s="404"/>
      <c r="C16" s="407"/>
      <c r="D16" s="406"/>
      <c r="E16" s="407"/>
      <c r="F16" s="407"/>
      <c r="G16" s="407"/>
    </row>
    <row r="17" spans="2:4" s="399" customFormat="1" ht="15.75">
      <c r="B17" s="401" t="s">
        <v>438</v>
      </c>
      <c r="D17" s="400"/>
    </row>
    <row r="18" spans="3:6" ht="15.75">
      <c r="C18" s="403"/>
      <c r="D18" s="403"/>
      <c r="F18" s="403"/>
    </row>
    <row r="19" spans="3:20" ht="15.75">
      <c r="C19" s="401"/>
      <c r="D19" s="401"/>
      <c r="E19" s="403"/>
      <c r="G19" s="414"/>
      <c r="S19" s="415"/>
      <c r="T19" s="415"/>
    </row>
    <row r="20" spans="2:19" s="399" customFormat="1" ht="15.75">
      <c r="B20" s="416"/>
      <c r="C20" s="417" t="s">
        <v>44</v>
      </c>
      <c r="D20" s="418"/>
      <c r="M20" s="419"/>
      <c r="N20" s="420"/>
      <c r="O20" s="400"/>
      <c r="P20" s="400"/>
      <c r="Q20" s="400"/>
      <c r="R20" s="400"/>
      <c r="S20" s="419"/>
    </row>
    <row r="21" spans="2:19" ht="15.75">
      <c r="B21" s="403"/>
      <c r="D21" s="421" t="s">
        <v>439</v>
      </c>
      <c r="E21" s="422"/>
      <c r="M21" s="419"/>
      <c r="N21" s="420"/>
      <c r="O21" s="400"/>
      <c r="P21" s="400"/>
      <c r="Q21" s="400"/>
      <c r="R21" s="400"/>
      <c r="S21" s="419"/>
    </row>
    <row r="22" spans="2:19" ht="15.75">
      <c r="B22" s="403"/>
      <c r="D22" s="423"/>
      <c r="E22" s="418"/>
      <c r="F22" s="424"/>
      <c r="G22" s="425"/>
      <c r="H22" s="425"/>
      <c r="I22" s="425"/>
      <c r="M22" s="419"/>
      <c r="N22" s="420"/>
      <c r="O22" s="426"/>
      <c r="P22" s="400"/>
      <c r="Q22" s="400"/>
      <c r="R22" s="400"/>
      <c r="S22" s="419"/>
    </row>
    <row r="23" spans="2:19" ht="15.75">
      <c r="B23" s="427"/>
      <c r="C23" s="428"/>
      <c r="D23" s="429"/>
      <c r="E23" s="430"/>
      <c r="F23" s="431"/>
      <c r="G23" s="432"/>
      <c r="H23" s="425"/>
      <c r="I23" s="425"/>
      <c r="M23" s="419"/>
      <c r="N23" s="420"/>
      <c r="O23" s="426"/>
      <c r="P23" s="400"/>
      <c r="Q23" s="400"/>
      <c r="R23" s="400"/>
      <c r="S23" s="419"/>
    </row>
    <row r="24" spans="2:19" ht="15.75">
      <c r="B24" s="403"/>
      <c r="C24" s="433"/>
      <c r="E24" s="421" t="s">
        <v>440</v>
      </c>
      <c r="F24" s="425"/>
      <c r="G24" s="434"/>
      <c r="H24" s="425"/>
      <c r="I24" s="425"/>
      <c r="M24" s="419"/>
      <c r="N24" s="420"/>
      <c r="O24" s="426"/>
      <c r="P24" s="400"/>
      <c r="Q24" s="400"/>
      <c r="R24" s="400"/>
      <c r="S24" s="419"/>
    </row>
    <row r="25" spans="2:19" ht="15.75">
      <c r="B25" s="427"/>
      <c r="C25" s="9"/>
      <c r="D25" s="418"/>
      <c r="E25" s="423"/>
      <c r="F25" s="435"/>
      <c r="G25" s="436"/>
      <c r="H25" s="437"/>
      <c r="I25" s="425"/>
      <c r="M25" s="419"/>
      <c r="N25" s="420"/>
      <c r="O25" s="426"/>
      <c r="P25" s="400"/>
      <c r="Q25" s="400"/>
      <c r="R25" s="400"/>
      <c r="S25" s="419"/>
    </row>
    <row r="26" spans="2:19" ht="15.75">
      <c r="B26" s="403"/>
      <c r="D26" s="421" t="s">
        <v>441</v>
      </c>
      <c r="E26" s="438"/>
      <c r="F26" s="425"/>
      <c r="G26" s="436"/>
      <c r="H26" s="437"/>
      <c r="I26" s="425"/>
      <c r="M26" s="419"/>
      <c r="N26" s="420"/>
      <c r="O26" s="426"/>
      <c r="P26" s="400"/>
      <c r="Q26" s="400"/>
      <c r="R26" s="400"/>
      <c r="S26" s="419"/>
    </row>
    <row r="27" spans="2:19" ht="15.75">
      <c r="B27" s="403"/>
      <c r="D27" s="423"/>
      <c r="E27" s="439"/>
      <c r="F27" s="425"/>
      <c r="G27" s="436"/>
      <c r="H27" s="437"/>
      <c r="I27" s="425"/>
      <c r="M27" s="419"/>
      <c r="N27" s="420"/>
      <c r="O27" s="426"/>
      <c r="P27" s="400"/>
      <c r="Q27" s="400"/>
      <c r="R27" s="400"/>
      <c r="S27" s="419"/>
    </row>
    <row r="28" spans="2:15" ht="15.75">
      <c r="B28" s="427"/>
      <c r="C28" s="440" t="s">
        <v>252</v>
      </c>
      <c r="D28" s="429"/>
      <c r="E28" s="424"/>
      <c r="F28" s="441" t="s">
        <v>442</v>
      </c>
      <c r="G28" s="421"/>
      <c r="H28" s="442"/>
      <c r="I28" s="432"/>
      <c r="M28" s="443"/>
      <c r="O28" s="443"/>
    </row>
    <row r="29" spans="2:15" ht="15.75">
      <c r="B29" s="403"/>
      <c r="C29" s="433"/>
      <c r="D29" s="444"/>
      <c r="E29" s="424"/>
      <c r="F29" s="445"/>
      <c r="G29" s="446"/>
      <c r="H29" s="447"/>
      <c r="I29" s="434"/>
      <c r="M29" s="443"/>
      <c r="O29" s="443"/>
    </row>
    <row r="30" spans="2:15" ht="15.75">
      <c r="B30" s="427"/>
      <c r="C30" s="440" t="s">
        <v>261</v>
      </c>
      <c r="D30" s="418"/>
      <c r="E30" s="439"/>
      <c r="F30" s="2"/>
      <c r="G30" s="436"/>
      <c r="H30" s="448"/>
      <c r="I30" s="449"/>
      <c r="M30" s="443"/>
      <c r="O30" s="443"/>
    </row>
    <row r="31" spans="2:15" ht="15.75">
      <c r="B31" s="403"/>
      <c r="D31" s="421" t="s">
        <v>443</v>
      </c>
      <c r="E31" s="418"/>
      <c r="F31" s="450"/>
      <c r="G31" s="436"/>
      <c r="I31" s="451"/>
      <c r="M31" s="443"/>
      <c r="O31" s="443"/>
    </row>
    <row r="32" spans="2:15" ht="15.75">
      <c r="B32" s="403"/>
      <c r="D32" s="423"/>
      <c r="E32" s="430"/>
      <c r="F32" s="425"/>
      <c r="G32" s="436"/>
      <c r="H32" s="452"/>
      <c r="I32" s="436"/>
      <c r="M32" s="443"/>
      <c r="O32" s="443"/>
    </row>
    <row r="33" spans="2:15" ht="15.75">
      <c r="B33" s="427"/>
      <c r="C33" s="428"/>
      <c r="D33" s="429"/>
      <c r="E33" s="421" t="s">
        <v>444</v>
      </c>
      <c r="F33" s="453"/>
      <c r="G33" s="429"/>
      <c r="H33" s="425"/>
      <c r="I33" s="436"/>
      <c r="M33" s="443"/>
      <c r="O33" s="443"/>
    </row>
    <row r="34" spans="2:15" ht="15.75">
      <c r="B34" s="403"/>
      <c r="C34" s="433"/>
      <c r="E34" s="423"/>
      <c r="F34" s="424"/>
      <c r="G34" s="454"/>
      <c r="H34" s="425"/>
      <c r="I34" s="436"/>
      <c r="J34" s="455"/>
      <c r="K34" s="425"/>
      <c r="M34" s="443"/>
      <c r="O34" s="443"/>
    </row>
    <row r="35" spans="2:15" ht="15.75">
      <c r="B35" s="427"/>
      <c r="C35" s="9"/>
      <c r="D35" s="418"/>
      <c r="E35" s="421"/>
      <c r="F35" s="424"/>
      <c r="G35" s="425"/>
      <c r="H35" s="425"/>
      <c r="I35" s="436"/>
      <c r="J35" s="455"/>
      <c r="K35" s="425"/>
      <c r="M35" s="443"/>
      <c r="O35" s="456"/>
    </row>
    <row r="36" spans="2:15" ht="15.75">
      <c r="B36" s="403"/>
      <c r="D36" s="421" t="s">
        <v>445</v>
      </c>
      <c r="E36" s="438"/>
      <c r="F36" s="424"/>
      <c r="G36" s="425"/>
      <c r="H36" s="425"/>
      <c r="I36" s="436"/>
      <c r="J36" s="455"/>
      <c r="K36" s="425"/>
      <c r="M36" s="443"/>
      <c r="O36" s="443"/>
    </row>
    <row r="37" spans="2:15" ht="15.75">
      <c r="B37" s="403"/>
      <c r="D37" s="423"/>
      <c r="E37" s="439"/>
      <c r="F37" s="424"/>
      <c r="I37" s="436"/>
      <c r="J37" s="455"/>
      <c r="K37" s="457"/>
      <c r="M37" s="443"/>
      <c r="O37" s="443"/>
    </row>
    <row r="38" spans="2:15" ht="15.75">
      <c r="B38" s="427"/>
      <c r="C38" s="458" t="s">
        <v>59</v>
      </c>
      <c r="D38" s="429"/>
      <c r="E38" s="442"/>
      <c r="F38" s="425"/>
      <c r="I38" s="421" t="s">
        <v>446</v>
      </c>
      <c r="J38" s="459"/>
      <c r="K38" s="460"/>
      <c r="M38" s="443"/>
      <c r="O38" s="443"/>
    </row>
    <row r="39" spans="2:15" ht="15.75">
      <c r="B39" s="403"/>
      <c r="E39" s="424"/>
      <c r="I39" s="461"/>
      <c r="J39" s="462" t="s">
        <v>196</v>
      </c>
      <c r="K39" s="425"/>
      <c r="M39" s="443"/>
      <c r="O39" s="443"/>
    </row>
    <row r="40" spans="2:15" s="399" customFormat="1" ht="16.5" customHeight="1">
      <c r="B40" s="416"/>
      <c r="C40" s="417" t="s">
        <v>67</v>
      </c>
      <c r="D40" s="418"/>
      <c r="I40" s="436"/>
      <c r="J40" s="455"/>
      <c r="K40" s="425"/>
      <c r="M40" s="443"/>
      <c r="O40" s="443"/>
    </row>
    <row r="41" spans="2:15" ht="16.5" customHeight="1">
      <c r="B41" s="403"/>
      <c r="D41" s="421" t="s">
        <v>447</v>
      </c>
      <c r="E41" s="422"/>
      <c r="I41" s="430"/>
      <c r="M41" s="443"/>
      <c r="O41" s="443"/>
    </row>
    <row r="42" spans="2:15" ht="15.75">
      <c r="B42" s="403"/>
      <c r="D42" s="423"/>
      <c r="E42" s="418"/>
      <c r="F42" s="424"/>
      <c r="G42" s="425"/>
      <c r="I42" s="436"/>
      <c r="M42" s="443"/>
      <c r="O42" s="443"/>
    </row>
    <row r="43" spans="2:15" ht="15.75">
      <c r="B43" s="427"/>
      <c r="C43" s="428"/>
      <c r="D43" s="429"/>
      <c r="E43" s="430"/>
      <c r="F43" s="431"/>
      <c r="G43" s="432"/>
      <c r="H43" s="425"/>
      <c r="I43" s="436"/>
      <c r="M43" s="443"/>
      <c r="O43" s="443"/>
    </row>
    <row r="44" spans="2:15" ht="15.75">
      <c r="B44" s="403"/>
      <c r="C44" s="433"/>
      <c r="E44" s="421" t="s">
        <v>448</v>
      </c>
      <c r="F44" s="425"/>
      <c r="G44" s="434"/>
      <c r="H44" s="425"/>
      <c r="I44" s="436"/>
      <c r="M44" s="443"/>
      <c r="O44" s="443"/>
    </row>
    <row r="45" spans="2:15" ht="15.75">
      <c r="B45" s="427"/>
      <c r="C45" s="9" t="s">
        <v>262</v>
      </c>
      <c r="D45" s="418"/>
      <c r="E45" s="423"/>
      <c r="F45" s="435"/>
      <c r="G45" s="436"/>
      <c r="H45" s="425"/>
      <c r="I45" s="436"/>
      <c r="M45" s="443"/>
      <c r="O45" s="443"/>
    </row>
    <row r="46" spans="2:15" ht="15.75">
      <c r="B46" s="403"/>
      <c r="D46" s="421" t="s">
        <v>449</v>
      </c>
      <c r="E46" s="438"/>
      <c r="F46" s="425"/>
      <c r="G46" s="436"/>
      <c r="H46" s="425"/>
      <c r="I46" s="436"/>
      <c r="M46" s="443"/>
      <c r="O46" s="443"/>
    </row>
    <row r="47" spans="2:15" ht="15.75">
      <c r="B47" s="403"/>
      <c r="D47" s="423"/>
      <c r="E47" s="439"/>
      <c r="F47" s="425"/>
      <c r="G47" s="436"/>
      <c r="H47" s="425"/>
      <c r="I47" s="436"/>
      <c r="M47" s="443"/>
      <c r="O47" s="443"/>
    </row>
    <row r="48" spans="2:15" ht="15.75">
      <c r="B48" s="427"/>
      <c r="C48" s="440"/>
      <c r="D48" s="429"/>
      <c r="E48" s="424"/>
      <c r="F48" s="441" t="s">
        <v>450</v>
      </c>
      <c r="G48" s="421"/>
      <c r="H48" s="463"/>
      <c r="I48" s="464"/>
      <c r="M48" s="443"/>
      <c r="O48" s="443"/>
    </row>
    <row r="49" spans="2:15" ht="15.75">
      <c r="B49" s="403"/>
      <c r="C49" s="433"/>
      <c r="D49" s="444"/>
      <c r="E49" s="424"/>
      <c r="F49" s="465"/>
      <c r="G49" s="449"/>
      <c r="I49" s="454"/>
      <c r="M49" s="443"/>
      <c r="O49" s="443"/>
    </row>
    <row r="50" spans="2:15" ht="15.75">
      <c r="B50" s="427"/>
      <c r="C50" s="440" t="s">
        <v>258</v>
      </c>
      <c r="D50" s="418"/>
      <c r="E50" s="439"/>
      <c r="F50" s="2"/>
      <c r="G50" s="436"/>
      <c r="H50" s="424"/>
      <c r="I50" s="425"/>
      <c r="M50" s="443"/>
      <c r="O50" s="443"/>
    </row>
    <row r="51" spans="2:15" ht="15.75">
      <c r="B51" s="403"/>
      <c r="D51" s="421" t="s">
        <v>451</v>
      </c>
      <c r="E51" s="418"/>
      <c r="F51" s="450"/>
      <c r="G51" s="436"/>
      <c r="M51" s="443"/>
      <c r="O51" s="443"/>
    </row>
    <row r="52" spans="2:15" ht="15.75">
      <c r="B52" s="403"/>
      <c r="D52" s="423"/>
      <c r="E52" s="430"/>
      <c r="F52" s="425"/>
      <c r="G52" s="436"/>
      <c r="M52" s="443"/>
      <c r="O52" s="443"/>
    </row>
    <row r="53" spans="2:15" ht="15.75">
      <c r="B53" s="427"/>
      <c r="C53" s="428"/>
      <c r="D53" s="429"/>
      <c r="E53" s="421" t="s">
        <v>452</v>
      </c>
      <c r="F53" s="453"/>
      <c r="G53" s="429"/>
      <c r="K53" s="466"/>
      <c r="M53" s="443"/>
      <c r="O53" s="443"/>
    </row>
    <row r="54" spans="2:15" ht="15.75">
      <c r="B54" s="403"/>
      <c r="C54" s="433"/>
      <c r="E54" s="423"/>
      <c r="F54" s="424"/>
      <c r="G54" s="454"/>
      <c r="M54" s="443"/>
      <c r="O54" s="443"/>
    </row>
    <row r="55" spans="2:15" ht="15.75">
      <c r="B55" s="427"/>
      <c r="C55" s="9"/>
      <c r="D55" s="418"/>
      <c r="E55" s="421"/>
      <c r="F55" s="424"/>
      <c r="G55" s="425"/>
      <c r="M55" s="443"/>
      <c r="O55" s="443"/>
    </row>
    <row r="56" spans="2:15" ht="15.75">
      <c r="B56" s="403"/>
      <c r="D56" s="421" t="s">
        <v>453</v>
      </c>
      <c r="E56" s="438"/>
      <c r="F56" s="424"/>
      <c r="G56" s="425"/>
      <c r="H56" s="460"/>
      <c r="M56" s="443"/>
      <c r="O56" s="443"/>
    </row>
    <row r="57" spans="2:15" ht="15.75">
      <c r="B57" s="403"/>
      <c r="D57" s="423"/>
      <c r="E57" s="439"/>
      <c r="F57" s="424"/>
      <c r="H57" s="449"/>
      <c r="I57" s="450"/>
      <c r="M57" s="443"/>
      <c r="O57" s="443"/>
    </row>
    <row r="58" spans="2:15" ht="15.75">
      <c r="B58" s="427"/>
      <c r="C58" s="458" t="s">
        <v>52</v>
      </c>
      <c r="D58" s="429"/>
      <c r="E58" s="442"/>
      <c r="F58" s="425"/>
      <c r="H58" s="430"/>
      <c r="I58" s="425"/>
      <c r="M58" s="443"/>
      <c r="O58" s="443"/>
    </row>
    <row r="59" spans="2:15" ht="15.75">
      <c r="B59" s="403"/>
      <c r="C59" s="467"/>
      <c r="D59" s="442"/>
      <c r="E59" s="467"/>
      <c r="F59" s="424"/>
      <c r="G59" s="425"/>
      <c r="H59" s="421" t="s">
        <v>454</v>
      </c>
      <c r="I59" s="468"/>
      <c r="J59" s="469"/>
      <c r="M59" s="443"/>
      <c r="O59" s="443"/>
    </row>
    <row r="60" spans="2:15" ht="15.75">
      <c r="B60" s="403"/>
      <c r="C60" s="403"/>
      <c r="E60" s="442"/>
      <c r="F60" s="424"/>
      <c r="G60" s="425"/>
      <c r="H60" s="430"/>
      <c r="I60" s="430" t="s">
        <v>205</v>
      </c>
      <c r="J60" s="425"/>
      <c r="M60" s="443"/>
      <c r="O60" s="443"/>
    </row>
    <row r="61" spans="2:15" ht="15.75">
      <c r="B61" s="470"/>
      <c r="C61" s="442"/>
      <c r="D61" s="471"/>
      <c r="E61" s="424"/>
      <c r="F61" s="425"/>
      <c r="G61" s="455"/>
      <c r="H61" s="421"/>
      <c r="I61" s="424"/>
      <c r="J61" s="425"/>
      <c r="M61" s="443"/>
      <c r="O61" s="443"/>
    </row>
    <row r="62" spans="2:15" ht="15.75">
      <c r="B62" s="472" t="s">
        <v>92</v>
      </c>
      <c r="C62" s="472"/>
      <c r="D62" s="403"/>
      <c r="E62" s="425"/>
      <c r="F62" s="425"/>
      <c r="G62" s="455"/>
      <c r="H62" s="430"/>
      <c r="I62" s="424"/>
      <c r="J62" s="425"/>
      <c r="M62" s="443"/>
      <c r="O62" s="443"/>
    </row>
    <row r="63" spans="2:15" s="399" customFormat="1" ht="15.75">
      <c r="B63" s="472" t="s">
        <v>88</v>
      </c>
      <c r="C63" s="472"/>
      <c r="D63" s="403"/>
      <c r="F63" s="403"/>
      <c r="G63" s="455"/>
      <c r="H63" s="460"/>
      <c r="I63" s="425"/>
      <c r="M63" s="443"/>
      <c r="O63" s="443"/>
    </row>
    <row r="64" spans="2:8" s="399" customFormat="1" ht="15.75">
      <c r="B64" s="472" t="s">
        <v>82</v>
      </c>
      <c r="C64" s="472"/>
      <c r="G64" s="455"/>
      <c r="H64" s="425"/>
    </row>
    <row r="65" spans="2:3" s="399" customFormat="1" ht="15.75">
      <c r="B65" s="472" t="s">
        <v>75</v>
      </c>
      <c r="C65" s="472"/>
    </row>
    <row r="66" spans="2:9" s="399" customFormat="1" ht="15.75">
      <c r="B66" s="472" t="s">
        <v>250</v>
      </c>
      <c r="C66" s="472"/>
      <c r="G66" s="455"/>
      <c r="H66" s="425"/>
      <c r="I66" s="473"/>
    </row>
    <row r="67" spans="2:10" s="399" customFormat="1" ht="15.75">
      <c r="B67" s="472" t="s">
        <v>254</v>
      </c>
      <c r="C67" s="472"/>
      <c r="G67" s="455"/>
      <c r="H67" s="425"/>
      <c r="I67" s="466" t="s">
        <v>45</v>
      </c>
      <c r="J67" s="474" t="s">
        <v>46</v>
      </c>
    </row>
    <row r="68" spans="2:10" s="399" customFormat="1" ht="15.75">
      <c r="B68" s="472" t="s">
        <v>259</v>
      </c>
      <c r="C68" s="472"/>
      <c r="G68" s="455"/>
      <c r="H68" s="425"/>
      <c r="I68" s="466" t="s">
        <v>53</v>
      </c>
      <c r="J68" s="474" t="s">
        <v>54</v>
      </c>
    </row>
    <row r="69" spans="2:10" s="399" customFormat="1" ht="15.75">
      <c r="B69" s="472" t="s">
        <v>264</v>
      </c>
      <c r="C69" s="472"/>
      <c r="G69" s="455"/>
      <c r="H69" s="425"/>
      <c r="I69" s="466" t="s">
        <v>60</v>
      </c>
      <c r="J69" s="474" t="s">
        <v>61</v>
      </c>
    </row>
    <row r="70" spans="2:10" s="399" customFormat="1" ht="15.75">
      <c r="B70" s="470"/>
      <c r="G70" s="455"/>
      <c r="H70" s="425"/>
      <c r="I70" s="466" t="s">
        <v>68</v>
      </c>
      <c r="J70" s="474" t="s">
        <v>69</v>
      </c>
    </row>
    <row r="71" spans="9:10" ht="15.75">
      <c r="I71" s="466" t="s">
        <v>76</v>
      </c>
      <c r="J71" s="474" t="s">
        <v>77</v>
      </c>
    </row>
    <row r="72" spans="9:10" ht="15.75">
      <c r="I72" s="466" t="s">
        <v>98</v>
      </c>
      <c r="J72" s="474" t="s">
        <v>99</v>
      </c>
    </row>
    <row r="73" spans="9:10" ht="18">
      <c r="I73" s="466" t="s">
        <v>455</v>
      </c>
      <c r="J73" s="399" t="s">
        <v>125</v>
      </c>
    </row>
  </sheetData>
  <sheetProtection selectLockedCells="1" selectUnlockedCells="1"/>
  <printOptions/>
  <pageMargins left="0.3541666666666667" right="0.3541666666666667" top="0.7875" bottom="0.78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VBAHK_V-ba2</dc:creator>
  <cp:keywords/>
  <dc:description/>
  <cp:lastModifiedBy/>
  <cp:lastPrinted>2022-08-31T03:06:27Z</cp:lastPrinted>
  <dcterms:created xsi:type="dcterms:W3CDTF">2022-08-24T04:10:13Z</dcterms:created>
  <dcterms:modified xsi:type="dcterms:W3CDTF">2022-09-11T12:30:00Z</dcterms:modified>
  <cp:category/>
  <cp:version/>
  <cp:contentType/>
  <cp:contentStatus/>
  <cp:revision>5</cp:revision>
</cp:coreProperties>
</file>