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2240" tabRatio="733" activeTab="1"/>
  </bookViews>
  <sheets>
    <sheet name="須知" sheetId="1" r:id="rId1"/>
    <sheet name="MD" sheetId="2" r:id="rId2"/>
    <sheet name="MBFormat" sheetId="3" r:id="rId3"/>
    <sheet name="男乙賽程" sheetId="4" r:id="rId4"/>
    <sheet name="WD" sheetId="5" r:id="rId5"/>
    <sheet name="WBFormat" sheetId="6" r:id="rId6"/>
    <sheet name="女乙賽程" sheetId="7" r:id="rId7"/>
    <sheet name="TT" sheetId="9" r:id="rId8"/>
  </sheets>
  <externalReferences>
    <externalReference r:id="rId9"/>
  </externalReferences>
  <definedNames>
    <definedName name="Excel_BuiltIn__FilterDatabase" localSheetId="1">MD!$A$5:$R$5</definedName>
    <definedName name="Excel_BuiltIn__FilterDatabase" localSheetId="4">WD!$A$5:$V$5</definedName>
    <definedName name="Excel_BuiltIn__FilterDatabase">WD!$A$5:$U$5</definedName>
    <definedName name="Excel_BuiltIn_Print_Area" localSheetId="2">MBFormat!$B$1:$L$77</definedName>
    <definedName name="_xlnm.Print_Area" localSheetId="1">MD!$B$1:$O$95</definedName>
    <definedName name="_xlnm.Print_Area" localSheetId="5">WBFormat!$B$1:$L$78</definedName>
    <definedName name="_xlnm.Print_Area" localSheetId="4">WD!$A$1:$O$66</definedName>
    <definedName name="_xlnm.Print_Area" localSheetId="6">女乙賽程!$A$1:$O$41</definedName>
    <definedName name="_xlnm.Print_Area" localSheetId="3">男乙賽程!$A$1:$O$54</definedName>
    <definedName name="_xlnm.Print_Area" localSheetId="0">須知!$A$1:$B$55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7" i="5"/>
  <c r="S8"/>
  <c r="S9"/>
  <c r="S10"/>
  <c r="S11"/>
  <c r="S12"/>
  <c r="S13"/>
  <c r="S14"/>
  <c r="S15"/>
  <c r="S16"/>
  <c r="S17"/>
  <c r="S18"/>
  <c r="S6"/>
  <c r="C62" i="6"/>
  <c r="C46"/>
  <c r="C38"/>
  <c r="C72"/>
  <c r="C71"/>
  <c r="C70"/>
  <c r="C69"/>
  <c r="M29" i="4"/>
  <c r="L29"/>
  <c r="M28"/>
  <c r="L28"/>
  <c r="M27"/>
  <c r="L27"/>
  <c r="M26"/>
  <c r="L26"/>
  <c r="M25"/>
  <c r="L25"/>
  <c r="M24"/>
  <c r="L24"/>
  <c r="M53"/>
  <c r="M50"/>
  <c r="M49"/>
  <c r="L49"/>
  <c r="M48"/>
  <c r="L48"/>
  <c r="M23" i="7"/>
  <c r="L23"/>
  <c r="M20"/>
  <c r="L20"/>
  <c r="M19"/>
  <c r="L19"/>
  <c r="M28"/>
  <c r="L28"/>
  <c r="M26"/>
  <c r="L26"/>
  <c r="M24"/>
  <c r="L24"/>
  <c r="M47" i="4" l="1"/>
  <c r="L47"/>
  <c r="M46"/>
  <c r="L46"/>
  <c r="M45"/>
  <c r="L45"/>
  <c r="M44"/>
  <c r="L44"/>
  <c r="M43"/>
  <c r="L43"/>
  <c r="M42"/>
  <c r="L42"/>
  <c r="M23"/>
  <c r="L23"/>
  <c r="M14"/>
  <c r="L14"/>
  <c r="M13"/>
  <c r="L13"/>
  <c r="AD25" i="7"/>
  <c r="L28" i="2"/>
  <c r="L21"/>
  <c r="L6"/>
  <c r="L36"/>
  <c r="L7"/>
  <c r="L16"/>
  <c r="L23"/>
  <c r="L14"/>
  <c r="L37"/>
  <c r="B70" i="3"/>
  <c r="L38" s="1"/>
  <c r="B61"/>
  <c r="L45" s="1"/>
  <c r="B58"/>
  <c r="B49"/>
  <c r="B46"/>
  <c r="L42" s="1"/>
  <c r="B35"/>
  <c r="D37" s="1"/>
  <c r="F39" s="1"/>
  <c r="H64" s="1"/>
  <c r="J67" s="1"/>
  <c r="L33" s="1"/>
  <c r="B32"/>
  <c r="B23"/>
  <c r="D25" s="1"/>
  <c r="F27" s="1"/>
  <c r="H38" s="1"/>
  <c r="L32" s="1"/>
  <c r="B81"/>
  <c r="B80"/>
  <c r="L36" s="1"/>
  <c r="B79"/>
  <c r="B78"/>
  <c r="B77"/>
  <c r="B76"/>
  <c r="L44" s="1"/>
  <c r="B74"/>
  <c r="B75"/>
  <c r="V52" i="4"/>
  <c r="V46"/>
  <c r="V45"/>
  <c r="V44"/>
  <c r="V43"/>
  <c r="V40"/>
  <c r="V39"/>
  <c r="V38"/>
  <c r="V37"/>
  <c r="V34"/>
  <c r="V33"/>
  <c r="V32"/>
  <c r="V31"/>
  <c r="V28"/>
  <c r="V27"/>
  <c r="V26"/>
  <c r="V25"/>
  <c r="V22"/>
  <c r="V21"/>
  <c r="V20"/>
  <c r="V19"/>
  <c r="V16"/>
  <c r="V15"/>
  <c r="V14"/>
  <c r="V13"/>
  <c r="V10"/>
  <c r="V9"/>
  <c r="V8"/>
  <c r="V7"/>
  <c r="L14" i="5"/>
  <c r="AD24" i="7"/>
  <c r="W13"/>
  <c r="W11"/>
  <c r="W35"/>
  <c r="C9" i="5"/>
  <c r="L39" i="3"/>
  <c r="H26" i="5"/>
  <c r="Q9"/>
  <c r="Q31" i="2"/>
  <c r="Q32"/>
  <c r="Q33"/>
  <c r="Q34"/>
  <c r="Q35"/>
  <c r="Q36"/>
  <c r="Q37"/>
  <c r="P38"/>
  <c r="Q38" s="1"/>
  <c r="P39"/>
  <c r="Q39" s="1"/>
  <c r="P40"/>
  <c r="Q40" s="1"/>
  <c r="P41"/>
  <c r="Q41" s="1"/>
  <c r="P42"/>
  <c r="Q42" s="1"/>
  <c r="P43"/>
  <c r="Q43" s="1"/>
  <c r="P44"/>
  <c r="Q44" s="1"/>
  <c r="P45"/>
  <c r="Q45" s="1"/>
  <c r="P46"/>
  <c r="Q46" s="1"/>
  <c r="P47"/>
  <c r="Q47" s="1"/>
  <c r="P48"/>
  <c r="Q48" s="1"/>
  <c r="P49"/>
  <c r="Q49" s="1"/>
  <c r="P50"/>
  <c r="Q50" s="1"/>
  <c r="P51"/>
  <c r="Q51" s="1"/>
  <c r="P52"/>
  <c r="Q52" s="1"/>
  <c r="P53"/>
  <c r="Q53" s="1"/>
  <c r="P54"/>
  <c r="Q54" s="1"/>
  <c r="P55"/>
  <c r="Q55" s="1"/>
  <c r="P56"/>
  <c r="Q56" s="1"/>
  <c r="P57"/>
  <c r="Q57" s="1"/>
  <c r="P58"/>
  <c r="Q58" s="1"/>
  <c r="P59"/>
  <c r="Q59" s="1"/>
  <c r="P60"/>
  <c r="Q60" s="1"/>
  <c r="P61"/>
  <c r="Q61" s="1"/>
  <c r="P62"/>
  <c r="Q62" s="1"/>
  <c r="P63"/>
  <c r="Q63" s="1"/>
  <c r="P64"/>
  <c r="Q64" s="1"/>
  <c r="P65"/>
  <c r="Q65" s="1"/>
  <c r="P66"/>
  <c r="Q66" s="1"/>
  <c r="P67"/>
  <c r="Q67" s="1"/>
  <c r="P68"/>
  <c r="Q68" s="1"/>
  <c r="P69"/>
  <c r="Q69" s="1"/>
  <c r="P70"/>
  <c r="Q70" s="1"/>
  <c r="P71"/>
  <c r="Q71" s="1"/>
  <c r="P72"/>
  <c r="Q72" s="1"/>
  <c r="P73"/>
  <c r="Q73" s="1"/>
  <c r="P74"/>
  <c r="Q74" s="1"/>
  <c r="P75"/>
  <c r="Q75" s="1"/>
  <c r="P76"/>
  <c r="Q76" s="1"/>
  <c r="P77"/>
  <c r="Q77" s="1"/>
  <c r="P78"/>
  <c r="Q78" s="1"/>
  <c r="P79"/>
  <c r="Q79" s="1"/>
  <c r="P80"/>
  <c r="Q80" s="1"/>
  <c r="P81"/>
  <c r="Q81" s="1"/>
  <c r="P82"/>
  <c r="Q82" s="1"/>
  <c r="P83"/>
  <c r="Q83" s="1"/>
  <c r="P84"/>
  <c r="Q84" s="1"/>
  <c r="P85"/>
  <c r="Q85" s="1"/>
  <c r="P86"/>
  <c r="Q86" s="1"/>
  <c r="P87"/>
  <c r="Q87" s="1"/>
  <c r="P88"/>
  <c r="Q88" s="1"/>
  <c r="P89"/>
  <c r="Q89" s="1"/>
  <c r="P90"/>
  <c r="Q90" s="1"/>
  <c r="P91"/>
  <c r="Q91" s="1"/>
  <c r="P92"/>
  <c r="Q92" s="1"/>
  <c r="P93"/>
  <c r="Q93" s="1"/>
  <c r="P94"/>
  <c r="Q94" s="1"/>
  <c r="L41" i="3"/>
  <c r="L43"/>
  <c r="L46"/>
  <c r="D30"/>
  <c r="L35" s="1"/>
  <c r="W21" i="7"/>
  <c r="W22"/>
  <c r="W23"/>
  <c r="AD35"/>
  <c r="L40" i="3"/>
  <c r="F53"/>
  <c r="H70" s="1"/>
  <c r="L34" s="1"/>
  <c r="D56"/>
  <c r="L37" s="1"/>
  <c r="D63"/>
  <c r="F64" s="1"/>
  <c r="H55" s="1"/>
  <c r="J46" s="1"/>
  <c r="L31" s="1"/>
  <c r="C6" i="2"/>
  <c r="C7"/>
  <c r="C8"/>
  <c r="L27"/>
  <c r="C9"/>
  <c r="L20"/>
  <c r="C10"/>
  <c r="L9"/>
  <c r="C11"/>
  <c r="L29"/>
  <c r="C12"/>
  <c r="L8"/>
  <c r="C13"/>
  <c r="L15"/>
  <c r="C14"/>
  <c r="L19"/>
  <c r="C15"/>
  <c r="J20" i="4"/>
  <c r="L30" i="2"/>
  <c r="C16"/>
  <c r="L31"/>
  <c r="C17"/>
  <c r="L13"/>
  <c r="C18"/>
  <c r="L18"/>
  <c r="C19"/>
  <c r="L17"/>
  <c r="C20"/>
  <c r="L24"/>
  <c r="C21"/>
  <c r="L10"/>
  <c r="C22"/>
  <c r="L22"/>
  <c r="C23"/>
  <c r="L32"/>
  <c r="C24"/>
  <c r="L26"/>
  <c r="C25"/>
  <c r="L33"/>
  <c r="C26"/>
  <c r="L11"/>
  <c r="C27"/>
  <c r="L12"/>
  <c r="C28"/>
  <c r="L34"/>
  <c r="C29"/>
  <c r="L35"/>
  <c r="C30"/>
  <c r="L25"/>
  <c r="C31"/>
  <c r="C32"/>
  <c r="C33"/>
  <c r="C34"/>
  <c r="C35"/>
  <c r="C36"/>
  <c r="C37"/>
  <c r="C38"/>
  <c r="L38"/>
  <c r="C39"/>
  <c r="L39"/>
  <c r="C40"/>
  <c r="L40"/>
  <c r="C41"/>
  <c r="L41"/>
  <c r="C42"/>
  <c r="L42"/>
  <c r="C43"/>
  <c r="L43"/>
  <c r="C44"/>
  <c r="L44"/>
  <c r="C45"/>
  <c r="L45"/>
  <c r="C46"/>
  <c r="L46"/>
  <c r="C47"/>
  <c r="L47"/>
  <c r="C48"/>
  <c r="L48"/>
  <c r="C49"/>
  <c r="L49"/>
  <c r="C50"/>
  <c r="L50"/>
  <c r="C51"/>
  <c r="L51"/>
  <c r="C52"/>
  <c r="L52"/>
  <c r="C53"/>
  <c r="L53"/>
  <c r="C54"/>
  <c r="L54"/>
  <c r="C55"/>
  <c r="L55"/>
  <c r="C56"/>
  <c r="L56"/>
  <c r="C57"/>
  <c r="L57"/>
  <c r="C58"/>
  <c r="L58"/>
  <c r="C59"/>
  <c r="L59"/>
  <c r="C60"/>
  <c r="L60"/>
  <c r="C61"/>
  <c r="L61"/>
  <c r="C62"/>
  <c r="L62"/>
  <c r="C63"/>
  <c r="L63"/>
  <c r="C64"/>
  <c r="L64"/>
  <c r="C65"/>
  <c r="L65"/>
  <c r="C66"/>
  <c r="L66"/>
  <c r="C67"/>
  <c r="L67"/>
  <c r="C68"/>
  <c r="L68"/>
  <c r="C69"/>
  <c r="L69"/>
  <c r="C70"/>
  <c r="L70"/>
  <c r="C71"/>
  <c r="L71"/>
  <c r="C72"/>
  <c r="K72"/>
  <c r="C73"/>
  <c r="K73"/>
  <c r="C74"/>
  <c r="K74"/>
  <c r="C75"/>
  <c r="K75"/>
  <c r="C76"/>
  <c r="K76"/>
  <c r="C77"/>
  <c r="K77"/>
  <c r="C78"/>
  <c r="K78"/>
  <c r="C79"/>
  <c r="K79"/>
  <c r="C80"/>
  <c r="K80"/>
  <c r="C81"/>
  <c r="K81"/>
  <c r="C82"/>
  <c r="K82"/>
  <c r="C83"/>
  <c r="K83"/>
  <c r="C84"/>
  <c r="K84"/>
  <c r="C85"/>
  <c r="K85"/>
  <c r="C86"/>
  <c r="K86"/>
  <c r="C87"/>
  <c r="K87"/>
  <c r="C88"/>
  <c r="K88"/>
  <c r="C89"/>
  <c r="K89"/>
  <c r="C90"/>
  <c r="K90"/>
  <c r="C91"/>
  <c r="K91"/>
  <c r="C92"/>
  <c r="K92"/>
  <c r="C93"/>
  <c r="C94"/>
  <c r="C22" i="6"/>
  <c r="F25" s="1"/>
  <c r="I60" s="1"/>
  <c r="C6" i="5"/>
  <c r="L8"/>
  <c r="C7"/>
  <c r="L10"/>
  <c r="C8"/>
  <c r="L11"/>
  <c r="C10"/>
  <c r="L13"/>
  <c r="C11"/>
  <c r="L6"/>
  <c r="C12"/>
  <c r="L15"/>
  <c r="C13"/>
  <c r="L12"/>
  <c r="C14"/>
  <c r="L16"/>
  <c r="C15"/>
  <c r="L7"/>
  <c r="C16"/>
  <c r="L9"/>
  <c r="C17"/>
  <c r="L17"/>
  <c r="C18"/>
  <c r="L18"/>
  <c r="C19"/>
  <c r="L19"/>
  <c r="C20"/>
  <c r="L20"/>
  <c r="C21"/>
  <c r="L21"/>
  <c r="C22"/>
  <c r="L22"/>
  <c r="C23"/>
  <c r="L23"/>
  <c r="C24"/>
  <c r="L24"/>
  <c r="C25"/>
  <c r="C26"/>
  <c r="K26"/>
  <c r="C27"/>
  <c r="H27"/>
  <c r="L27" s="1"/>
  <c r="K27"/>
  <c r="C28"/>
  <c r="H28"/>
  <c r="L28" s="1"/>
  <c r="K28"/>
  <c r="C29"/>
  <c r="H29"/>
  <c r="L29" s="1"/>
  <c r="K29"/>
  <c r="C30"/>
  <c r="H30"/>
  <c r="L30" s="1"/>
  <c r="K30"/>
  <c r="C31"/>
  <c r="H31"/>
  <c r="L31" s="1"/>
  <c r="K31"/>
  <c r="C32"/>
  <c r="H32"/>
  <c r="L32" s="1"/>
  <c r="K32"/>
  <c r="C33"/>
  <c r="H33"/>
  <c r="L33" s="1"/>
  <c r="K33"/>
  <c r="C34"/>
  <c r="H34"/>
  <c r="L34" s="1"/>
  <c r="K34"/>
  <c r="C35"/>
  <c r="H35"/>
  <c r="L35" s="1"/>
  <c r="K35"/>
  <c r="C36"/>
  <c r="H36"/>
  <c r="L36" s="1"/>
  <c r="K36"/>
  <c r="C37"/>
  <c r="H37"/>
  <c r="K37"/>
  <c r="C38"/>
  <c r="H38"/>
  <c r="K38"/>
  <c r="C39"/>
  <c r="H39"/>
  <c r="L39" s="1"/>
  <c r="K39"/>
  <c r="C40"/>
  <c r="H40"/>
  <c r="K40"/>
  <c r="L40" s="1"/>
  <c r="C41"/>
  <c r="H41"/>
  <c r="L41" s="1"/>
  <c r="K41"/>
  <c r="C42"/>
  <c r="H42"/>
  <c r="K42"/>
  <c r="C43"/>
  <c r="H43"/>
  <c r="K43"/>
  <c r="L43" s="1"/>
  <c r="C44"/>
  <c r="H44"/>
  <c r="K44"/>
  <c r="L44" s="1"/>
  <c r="C45"/>
  <c r="H45"/>
  <c r="K45"/>
  <c r="C46"/>
  <c r="H46"/>
  <c r="L46" s="1"/>
  <c r="K46"/>
  <c r="C47"/>
  <c r="H47"/>
  <c r="K47"/>
  <c r="C48"/>
  <c r="H48"/>
  <c r="K48"/>
  <c r="C49"/>
  <c r="H49"/>
  <c r="L49" s="1"/>
  <c r="K49"/>
  <c r="C50"/>
  <c r="H50"/>
  <c r="L50" s="1"/>
  <c r="K50"/>
  <c r="C51"/>
  <c r="H51"/>
  <c r="L51" s="1"/>
  <c r="K51"/>
  <c r="C52"/>
  <c r="H52"/>
  <c r="K52"/>
  <c r="C53"/>
  <c r="H53"/>
  <c r="K53"/>
  <c r="L53"/>
  <c r="C54"/>
  <c r="H54"/>
  <c r="K54"/>
  <c r="C55"/>
  <c r="H55"/>
  <c r="K55"/>
  <c r="C56"/>
  <c r="H56"/>
  <c r="K56"/>
  <c r="C57"/>
  <c r="H57"/>
  <c r="L57"/>
  <c r="K57"/>
  <c r="C58"/>
  <c r="H58"/>
  <c r="L58" s="1"/>
  <c r="K58"/>
  <c r="C59"/>
  <c r="H59"/>
  <c r="K59"/>
  <c r="C60"/>
  <c r="H60"/>
  <c r="K60"/>
  <c r="C61"/>
  <c r="H61"/>
  <c r="L61" s="1"/>
  <c r="K61"/>
  <c r="C62"/>
  <c r="H62"/>
  <c r="L62" s="1"/>
  <c r="K62"/>
  <c r="C63"/>
  <c r="H63"/>
  <c r="K63"/>
  <c r="L63" s="1"/>
  <c r="C64"/>
  <c r="H64"/>
  <c r="K64"/>
  <c r="L64" s="1"/>
  <c r="C65"/>
  <c r="J10" i="7" s="1"/>
  <c r="H65" i="5"/>
  <c r="L65" s="1"/>
  <c r="K65"/>
  <c r="C66"/>
  <c r="H66"/>
  <c r="L66" s="1"/>
  <c r="K66"/>
  <c r="C67"/>
  <c r="H67"/>
  <c r="K67"/>
  <c r="L67" s="1"/>
  <c r="C68"/>
  <c r="H68"/>
  <c r="K68"/>
  <c r="L68"/>
  <c r="C69"/>
  <c r="H69"/>
  <c r="K69"/>
  <c r="L69"/>
  <c r="C70"/>
  <c r="H70"/>
  <c r="K70"/>
  <c r="L70"/>
  <c r="C71"/>
  <c r="H71"/>
  <c r="K71"/>
  <c r="L71"/>
  <c r="A6" i="7"/>
  <c r="A7"/>
  <c r="A8"/>
  <c r="W8"/>
  <c r="AD8"/>
  <c r="A9"/>
  <c r="W9"/>
  <c r="AD9"/>
  <c r="A10"/>
  <c r="W10"/>
  <c r="AD10"/>
  <c r="AD11"/>
  <c r="AD13"/>
  <c r="A19"/>
  <c r="A20"/>
  <c r="W20"/>
  <c r="AD20"/>
  <c r="A21"/>
  <c r="AD21"/>
  <c r="A22"/>
  <c r="AD22"/>
  <c r="A23"/>
  <c r="AD23"/>
  <c r="A24"/>
  <c r="A25"/>
  <c r="W24"/>
  <c r="A26"/>
  <c r="A27"/>
  <c r="A28"/>
  <c r="A29"/>
  <c r="W31"/>
  <c r="AD31"/>
  <c r="W32"/>
  <c r="AD32"/>
  <c r="W33"/>
  <c r="AD33"/>
  <c r="W34"/>
  <c r="AD34"/>
  <c r="A6" i="4"/>
  <c r="A7"/>
  <c r="A8"/>
  <c r="H8"/>
  <c r="A9"/>
  <c r="A10"/>
  <c r="H11"/>
  <c r="H13"/>
  <c r="A19"/>
  <c r="A20"/>
  <c r="A21"/>
  <c r="A22"/>
  <c r="A23"/>
  <c r="A24"/>
  <c r="A25"/>
  <c r="V49"/>
  <c r="A26"/>
  <c r="V50"/>
  <c r="A27"/>
  <c r="V51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H49"/>
  <c r="F59" i="6"/>
  <c r="H52"/>
  <c r="J41" s="1"/>
  <c r="F48"/>
  <c r="I64" s="1"/>
  <c r="L61" s="1"/>
  <c r="L42" i="5"/>
  <c r="L60"/>
  <c r="L45"/>
  <c r="L59"/>
  <c r="L56"/>
  <c r="L48"/>
  <c r="L55"/>
  <c r="H18" i="7"/>
  <c r="J29"/>
  <c r="F36" i="6"/>
  <c r="H34" s="1"/>
  <c r="H33" i="4"/>
  <c r="J17"/>
  <c r="H6" i="7"/>
  <c r="H52" i="4"/>
  <c r="J36"/>
  <c r="H41" i="7"/>
  <c r="H22"/>
  <c r="H32"/>
  <c r="H28"/>
  <c r="J8"/>
  <c r="H39"/>
  <c r="J9"/>
  <c r="J25"/>
  <c r="H10"/>
  <c r="P15" i="5"/>
  <c r="Q15" s="1"/>
  <c r="P21"/>
  <c r="Q21" s="1"/>
  <c r="P7"/>
  <c r="Q7" s="1"/>
  <c r="P23"/>
  <c r="Q23" s="1"/>
  <c r="P24"/>
  <c r="Q24"/>
  <c r="P22"/>
  <c r="Q22" s="1"/>
  <c r="P10"/>
  <c r="Q10" s="1"/>
  <c r="P19"/>
  <c r="Q19" s="1"/>
  <c r="P6"/>
  <c r="Q6" s="1"/>
  <c r="P20"/>
  <c r="Q20" s="1"/>
  <c r="H9" i="7"/>
  <c r="J14"/>
  <c r="J22"/>
  <c r="J16"/>
  <c r="J15"/>
  <c r="H34"/>
  <c r="J19"/>
  <c r="H36"/>
  <c r="J21"/>
  <c r="H37"/>
  <c r="J13"/>
  <c r="H30"/>
  <c r="P17" i="5"/>
  <c r="Q17" s="1"/>
  <c r="P14"/>
  <c r="Q14" s="1"/>
  <c r="P13"/>
  <c r="Q13" s="1"/>
  <c r="P16"/>
  <c r="Q16" s="1"/>
  <c r="P8"/>
  <c r="Q8" s="1"/>
  <c r="P11"/>
  <c r="Q11" s="1"/>
  <c r="P12"/>
  <c r="Q12" s="1"/>
  <c r="P18"/>
  <c r="Q18" s="1"/>
  <c r="J39" i="4"/>
  <c r="L54" i="5"/>
  <c r="L52"/>
  <c r="J47" i="4" l="1"/>
  <c r="H35"/>
  <c r="H22"/>
  <c r="H24"/>
  <c r="H31"/>
  <c r="H16"/>
  <c r="H23"/>
  <c r="J6"/>
  <c r="J24"/>
  <c r="H25"/>
  <c r="H41"/>
  <c r="H53"/>
  <c r="H30"/>
  <c r="J13"/>
  <c r="H7"/>
  <c r="H50"/>
  <c r="H15"/>
  <c r="H42"/>
  <c r="H46"/>
  <c r="J52"/>
  <c r="J22"/>
  <c r="J15"/>
  <c r="J43"/>
  <c r="J28"/>
  <c r="J9"/>
  <c r="H9"/>
  <c r="H10"/>
  <c r="L38" i="5"/>
  <c r="H21" i="4"/>
  <c r="J46"/>
  <c r="H34"/>
  <c r="J10"/>
  <c r="J41"/>
  <c r="J19"/>
  <c r="J23"/>
  <c r="L47" i="5"/>
  <c r="H29" i="7"/>
  <c r="H25"/>
  <c r="H7"/>
  <c r="H24"/>
  <c r="H17"/>
  <c r="J23"/>
  <c r="J24"/>
  <c r="J39"/>
  <c r="H35"/>
  <c r="H31"/>
  <c r="J6"/>
  <c r="J27"/>
  <c r="J17"/>
  <c r="J40"/>
  <c r="J30"/>
  <c r="H33"/>
  <c r="J32"/>
  <c r="H38"/>
  <c r="J34"/>
  <c r="J41"/>
  <c r="H19"/>
  <c r="H16"/>
  <c r="J38"/>
  <c r="H26"/>
  <c r="H14"/>
  <c r="H20"/>
  <c r="H23"/>
  <c r="H15"/>
  <c r="H27"/>
  <c r="H8"/>
  <c r="H21"/>
  <c r="J31"/>
  <c r="J28"/>
  <c r="J36"/>
  <c r="J37"/>
  <c r="H40"/>
  <c r="J33"/>
  <c r="J11"/>
  <c r="J12"/>
  <c r="J35"/>
  <c r="H13"/>
  <c r="J26"/>
  <c r="J18"/>
  <c r="J20"/>
  <c r="H12"/>
  <c r="H11"/>
  <c r="J7"/>
  <c r="J34" i="4"/>
  <c r="J27"/>
  <c r="H29"/>
  <c r="J35"/>
  <c r="J32"/>
  <c r="J53"/>
  <c r="J18"/>
  <c r="J33"/>
  <c r="J30"/>
  <c r="J16"/>
  <c r="J50"/>
  <c r="J44"/>
  <c r="J48"/>
  <c r="H20"/>
  <c r="H12"/>
  <c r="H32"/>
  <c r="H39"/>
  <c r="H48"/>
  <c r="H17"/>
  <c r="J25"/>
  <c r="J14"/>
  <c r="J40"/>
  <c r="J31"/>
  <c r="H51"/>
  <c r="H47"/>
  <c r="H43"/>
  <c r="H37"/>
  <c r="H26"/>
  <c r="H18"/>
  <c r="J37"/>
  <c r="L26" i="5"/>
  <c r="J51" i="4"/>
  <c r="J42"/>
  <c r="J45"/>
  <c r="J12"/>
  <c r="J21"/>
  <c r="J38"/>
  <c r="H19"/>
  <c r="J8"/>
  <c r="H44"/>
  <c r="H28"/>
  <c r="H40"/>
  <c r="J11"/>
  <c r="H36"/>
  <c r="J26"/>
  <c r="J7"/>
  <c r="H38"/>
  <c r="J49"/>
  <c r="H45"/>
  <c r="J29"/>
  <c r="H27"/>
  <c r="H14"/>
  <c r="H6"/>
  <c r="L37" i="5"/>
  <c r="Q13" i="2"/>
  <c r="Q19"/>
  <c r="Q25"/>
  <c r="Q6"/>
  <c r="Q30"/>
  <c r="Q20"/>
  <c r="Q17"/>
  <c r="Q14"/>
  <c r="Q10"/>
  <c r="Q8"/>
  <c r="Q15"/>
  <c r="Q27"/>
  <c r="Q18"/>
  <c r="Q12"/>
  <c r="Q24"/>
  <c r="Q29"/>
  <c r="Q11"/>
  <c r="Q21"/>
  <c r="Q9"/>
  <c r="Q22"/>
  <c r="Q7"/>
  <c r="Q16"/>
  <c r="Q28"/>
  <c r="Q23"/>
  <c r="Q26"/>
</calcChain>
</file>

<file path=xl/sharedStrings.xml><?xml version="1.0" encoding="utf-8"?>
<sst xmlns="http://schemas.openxmlformats.org/spreadsheetml/2006/main" count="1987" uniqueCount="719">
  <si>
    <t>比賽須知</t>
  </si>
  <si>
    <t>報　　到</t>
  </si>
  <si>
    <t>所有參賽隊伍須於規定時間前15分鐘，向司令台報到.</t>
  </si>
  <si>
    <t>如發現冒名頂替者，則其球隊之比賽資格及所得成績分將被取消。</t>
  </si>
  <si>
    <t>比賽制服</t>
  </si>
  <si>
    <t>比賽隊伍必須穿著比賽制服</t>
  </si>
  <si>
    <t>比賽規則</t>
  </si>
  <si>
    <t>採用國際排球協會最新之沙灘排球現規則，網高及球場面積如下：</t>
  </si>
  <si>
    <t>男子乙組網高2.35米，女子乙組網高2.20米</t>
  </si>
  <si>
    <t xml:space="preserve">球場：16米x 8米；半場8米x 8米 </t>
  </si>
  <si>
    <t>小組賽兩局制，每球得分制，需至少領前兩分為勝1局，並無上限分.每勝一場得3分，每負一場得0分，平手各得1分。</t>
  </si>
  <si>
    <t>複賽三局兩勝制，每球得分制，需至少領前兩分為勝1局，並無上限分.</t>
  </si>
  <si>
    <t>一,二局每累積7分,決勝局每累積5分交換場地作賽</t>
  </si>
  <si>
    <t>每隊每局一次暫停,限時30秒,只有隊長方可要求暫停</t>
  </si>
  <si>
    <t>技術暫停：只設於一,二局,兩隊得分總和21分時自動執行,限時30秒.</t>
  </si>
  <si>
    <t>球員不可用上手手指﹝虛攻﹞完成攻擊性擊球</t>
  </si>
  <si>
    <t>凡 NO SHOW 將不獲積分</t>
  </si>
  <si>
    <t>Competition Information</t>
  </si>
  <si>
    <t xml:space="preserve">Report </t>
  </si>
  <si>
    <t>Teams should report to the competition organizer 15 minutes before the competition.</t>
  </si>
  <si>
    <t>All results will be deleted if unlawful player has been found.</t>
  </si>
  <si>
    <t>Uniform</t>
  </si>
  <si>
    <t>Players in a team should wear identical uniform with visible number 1 &amp; 2 on front and back side of players’uniform</t>
  </si>
  <si>
    <t>Rules</t>
  </si>
  <si>
    <t xml:space="preserve">Beach volleyball official rules from FIVB will be adopted throughout the game. </t>
  </si>
  <si>
    <t>Dimensions of playing area and height of the net are as follow:</t>
  </si>
  <si>
    <t>Playing area: 16m x 8m</t>
  </si>
  <si>
    <t>A Grade Men's net: 2.43m ;B Grade Men's net: 2.35m ;A Grade Women's net: 2.24m;B Grade Women's net: 2.20m</t>
  </si>
  <si>
    <t xml:space="preserve">A match would be won by team that wins two sets with each of them having a minimum lead of 2 points. </t>
  </si>
  <si>
    <t>In the case of 1-1 ties, the deciding set (the 3rd) is played to 15 points with a minimum lead of 2 points.</t>
  </si>
  <si>
    <t>Court switch would be taken place after every 7 points (Set 1 and 2)  and 5 points (Set 3) played</t>
  </si>
  <si>
    <t xml:space="preserve">Each team is entitled to a maximum of one time-out per set. Each time-out lasts for 30 seconds and could be called by either of the players </t>
  </si>
  <si>
    <t>Technical Time-out: in sets 1 and 2, one additional 30 second Technical Time-out</t>
  </si>
  <si>
    <t xml:space="preserve">is automatically allocated when the sum of the points scored by the teams equals 21 points.  </t>
  </si>
  <si>
    <t>A player completes an attack-hit using an “open-handed tip or dink” directing the ball</t>
  </si>
  <si>
    <t>with the fingers would be considered as a attack-hit fault</t>
  </si>
  <si>
    <t>Knock out system &amp; best of 3 system will be adopted in the final round and QT</t>
  </si>
  <si>
    <t xml:space="preserve">For Preliminary Round, all the games are in 2 sets </t>
  </si>
  <si>
    <t>No points will be given for those "no show"</t>
  </si>
  <si>
    <t xml:space="preserve">Men Division I's net: 2.43m ;Men Division II's net: 2.35m ; Women Division I's net: 2.24m;Women Division II's net: 2.20m </t>
  </si>
  <si>
    <t>In pool games,two sets in each game,win a game will get 3 points,draw a game will get 1 point.</t>
  </si>
  <si>
    <t>In the round of 16, in case of 1-1 ties, the deciding set (the 3rd) is played to 15 points with a minimum lead of 2 points.</t>
  </si>
  <si>
    <t>Each team is entitled to a maximum of one time-out per set. Each time-out lasts for 30 seconds and could be called by captain</t>
  </si>
  <si>
    <t>H2</t>
  </si>
  <si>
    <t>Seeding List (table 2)</t>
  </si>
  <si>
    <t xml:space="preserve">Read </t>
  </si>
  <si>
    <t>Team</t>
  </si>
  <si>
    <t>Team Name</t>
  </si>
  <si>
    <t>Ind.</t>
  </si>
  <si>
    <t>DRAW RESULT</t>
  </si>
  <si>
    <t>SEED NO.</t>
  </si>
  <si>
    <t>Seeding</t>
  </si>
  <si>
    <t>Points</t>
  </si>
  <si>
    <t>A1</t>
  </si>
  <si>
    <t>B1</t>
  </si>
  <si>
    <t>C1</t>
  </si>
  <si>
    <t>D1</t>
  </si>
  <si>
    <t>Yam</t>
  </si>
  <si>
    <t>G2</t>
  </si>
  <si>
    <t>Special</t>
  </si>
  <si>
    <t>D2</t>
  </si>
  <si>
    <t>C2</t>
  </si>
  <si>
    <t>AK</t>
  </si>
  <si>
    <t>B2</t>
  </si>
  <si>
    <t>A2</t>
  </si>
  <si>
    <t>F3</t>
  </si>
  <si>
    <t>G3</t>
  </si>
  <si>
    <t>FW</t>
  </si>
  <si>
    <t>NEW</t>
  </si>
  <si>
    <t>H3</t>
  </si>
  <si>
    <t>MJ</t>
  </si>
  <si>
    <t>H4</t>
  </si>
  <si>
    <t>???</t>
  </si>
  <si>
    <t>A3</t>
  </si>
  <si>
    <t>BYE</t>
  </si>
  <si>
    <t>A4</t>
  </si>
  <si>
    <t>B3</t>
  </si>
  <si>
    <t>B4</t>
  </si>
  <si>
    <t>C3</t>
  </si>
  <si>
    <t>C4</t>
  </si>
  <si>
    <t>D3</t>
  </si>
  <si>
    <t>D4</t>
  </si>
  <si>
    <t>E1</t>
  </si>
  <si>
    <t>E2</t>
  </si>
  <si>
    <t>E3</t>
  </si>
  <si>
    <t>E4</t>
  </si>
  <si>
    <t>F1</t>
  </si>
  <si>
    <t>F2</t>
  </si>
  <si>
    <t>F4</t>
  </si>
  <si>
    <t>G1</t>
  </si>
  <si>
    <t>G4</t>
  </si>
  <si>
    <t>H1</t>
  </si>
  <si>
    <t>M851</t>
  </si>
  <si>
    <t>M852</t>
  </si>
  <si>
    <t>M853</t>
  </si>
  <si>
    <t>M854</t>
  </si>
  <si>
    <t>AA1</t>
  </si>
  <si>
    <t>AA2</t>
  </si>
  <si>
    <t>M855</t>
  </si>
  <si>
    <t>AA3</t>
  </si>
  <si>
    <t>AA4</t>
  </si>
  <si>
    <t>M856</t>
  </si>
  <si>
    <t>AB1</t>
  </si>
  <si>
    <t>AB2</t>
  </si>
  <si>
    <t>M857</t>
  </si>
  <si>
    <t>AB3</t>
  </si>
  <si>
    <t>AB4</t>
  </si>
  <si>
    <t>M858</t>
  </si>
  <si>
    <t>M859</t>
  </si>
  <si>
    <t>M860</t>
  </si>
  <si>
    <t>M861</t>
  </si>
  <si>
    <t>I3</t>
  </si>
  <si>
    <t>M862</t>
  </si>
  <si>
    <r>
      <t>I.</t>
    </r>
    <r>
      <rPr>
        <sz val="7"/>
        <color indexed="8"/>
        <rFont val="Calibri"/>
        <family val="2"/>
      </rPr>
      <t xml:space="preserve">        </t>
    </r>
    <r>
      <rPr>
        <sz val="12"/>
        <color indexed="8"/>
        <rFont val="微軟正黑體"/>
        <family val="2"/>
        <charset val="136"/>
      </rPr>
      <t>男子乙組：</t>
    </r>
  </si>
  <si>
    <r>
      <t>a.</t>
    </r>
    <r>
      <rPr>
        <sz val="7"/>
        <color indexed="8"/>
        <rFont val="Calibri"/>
        <family val="2"/>
      </rPr>
      <t xml:space="preserve">        </t>
    </r>
    <r>
      <rPr>
        <sz val="12"/>
        <color indexed="8"/>
        <rFont val="微軟正黑體"/>
        <family val="2"/>
        <charset val="136"/>
      </rPr>
      <t>分組方法：</t>
    </r>
  </si>
  <si>
    <r>
      <t>i</t>
    </r>
    <r>
      <rPr>
        <sz val="12"/>
        <color indexed="8"/>
        <rFont val="微軟正黑體"/>
        <family val="2"/>
        <charset val="136"/>
      </rPr>
      <t>、</t>
    </r>
    <r>
      <rPr>
        <sz val="7"/>
        <color indexed="8"/>
        <rFont val="新細明體"/>
        <family val="1"/>
        <charset val="136"/>
      </rPr>
      <t xml:space="preserve">                        </t>
    </r>
    <r>
      <rPr>
        <sz val="12"/>
        <color indexed="8"/>
        <rFont val="微軟正黑體"/>
        <family val="2"/>
        <charset val="136"/>
      </rPr>
      <t>以種子分（</t>
    </r>
    <r>
      <rPr>
        <sz val="12"/>
        <color indexed="8"/>
        <rFont val="Calibri"/>
        <family val="2"/>
      </rPr>
      <t>SEEDING POINT</t>
    </r>
    <r>
      <rPr>
        <sz val="12"/>
        <color indexed="8"/>
        <rFont val="微軟正黑體"/>
        <family val="2"/>
        <charset val="136"/>
      </rPr>
      <t>）排列種子隊。</t>
    </r>
  </si>
  <si>
    <r>
      <t>ii</t>
    </r>
    <r>
      <rPr>
        <sz val="12"/>
        <rFont val="微軟正黑體"/>
        <family val="2"/>
        <charset val="136"/>
      </rPr>
      <t>、</t>
    </r>
    <r>
      <rPr>
        <sz val="7"/>
        <rFont val="新細明體"/>
        <family val="1"/>
        <charset val="136"/>
      </rPr>
      <t xml:space="preserve">                    </t>
    </r>
    <r>
      <rPr>
        <sz val="12"/>
        <rFont val="微軟正黑體"/>
        <family val="2"/>
        <charset val="136"/>
      </rPr>
      <t>第</t>
    </r>
    <r>
      <rPr>
        <sz val="12"/>
        <rFont val="Calibri"/>
        <family val="2"/>
      </rPr>
      <t>9</t>
    </r>
    <r>
      <rPr>
        <sz val="12"/>
        <rFont val="微軟正黑體"/>
        <family val="2"/>
        <charset val="136"/>
      </rPr>
      <t>至第</t>
    </r>
    <r>
      <rPr>
        <sz val="12"/>
        <rFont val="Calibri"/>
        <family val="2"/>
      </rPr>
      <t>36</t>
    </r>
    <r>
      <rPr>
        <sz val="12"/>
        <rFont val="微軟正黑體"/>
        <family val="2"/>
        <charset val="136"/>
      </rPr>
      <t>種子依次編入</t>
    </r>
    <r>
      <rPr>
        <sz val="12"/>
        <rFont val="Calibri"/>
        <family val="2"/>
      </rPr>
      <t>A</t>
    </r>
    <r>
      <rPr>
        <sz val="12"/>
        <rFont val="微軟正黑體"/>
        <family val="2"/>
        <charset val="136"/>
      </rPr>
      <t>至</t>
    </r>
    <r>
      <rPr>
        <sz val="12"/>
        <rFont val="Calibri"/>
        <family val="2"/>
      </rPr>
      <t>H</t>
    </r>
    <r>
      <rPr>
        <sz val="12"/>
        <rFont val="微軟正黑體"/>
        <family val="2"/>
        <charset val="136"/>
      </rPr>
      <t>組。</t>
    </r>
  </si>
  <si>
    <t>A</t>
  </si>
  <si>
    <t>B</t>
  </si>
  <si>
    <t>C</t>
  </si>
  <si>
    <t>D</t>
  </si>
  <si>
    <t>E</t>
  </si>
  <si>
    <t>F</t>
  </si>
  <si>
    <t>G</t>
  </si>
  <si>
    <t>H</t>
  </si>
  <si>
    <t>SEED#1</t>
  </si>
  <si>
    <t>SEED#2</t>
  </si>
  <si>
    <t>SEED#3</t>
  </si>
  <si>
    <t>SEED#4</t>
  </si>
  <si>
    <t>SEED#5</t>
  </si>
  <si>
    <t>SEED#6</t>
  </si>
  <si>
    <t>SEED#7</t>
  </si>
  <si>
    <t>SEED#8</t>
  </si>
  <si>
    <t>SEED#16</t>
  </si>
  <si>
    <t>SEED#15</t>
  </si>
  <si>
    <t>SEED#14</t>
  </si>
  <si>
    <t>SEED#13</t>
  </si>
  <si>
    <t>SEED#12</t>
  </si>
  <si>
    <t>SEED#11</t>
  </si>
  <si>
    <t>SEED#10</t>
  </si>
  <si>
    <t>SEED#9</t>
  </si>
  <si>
    <t>SEED#17</t>
  </si>
  <si>
    <t>SEED#18</t>
  </si>
  <si>
    <t>SEED#19</t>
  </si>
  <si>
    <t>SEED#20</t>
  </si>
  <si>
    <t>SEED#21</t>
  </si>
  <si>
    <t>SEED#22</t>
  </si>
  <si>
    <t>SEED#23</t>
  </si>
  <si>
    <t>SEED#24</t>
  </si>
  <si>
    <t>SEED#25</t>
  </si>
  <si>
    <r>
      <t>                  </t>
    </r>
    <r>
      <rPr>
        <sz val="12"/>
        <rFont val="微軟正黑體"/>
        <family val="2"/>
        <charset val="136"/>
      </rPr>
      <t>小組單循環比賽中得分由高至低依次排名次。首次名晉級。</t>
    </r>
  </si>
  <si>
    <r>
      <t xml:space="preserve">                </t>
    </r>
    <r>
      <rPr>
        <sz val="12"/>
        <rFont val="微軟正黑體"/>
        <family val="2"/>
        <charset val="136"/>
      </rPr>
      <t>第三名為名次</t>
    </r>
    <r>
      <rPr>
        <sz val="12"/>
        <rFont val="Calibri"/>
        <family val="2"/>
      </rPr>
      <t>17</t>
    </r>
    <r>
      <rPr>
        <sz val="12"/>
        <rFont val="微軟正黑體"/>
        <family val="2"/>
        <charset val="136"/>
      </rPr>
      <t>得</t>
    </r>
    <r>
      <rPr>
        <sz val="12"/>
        <rFont val="Calibri"/>
        <family val="2"/>
      </rPr>
      <t>48</t>
    </r>
    <r>
      <rPr>
        <sz val="12"/>
        <rFont val="微軟正黑體"/>
        <family val="2"/>
        <charset val="136"/>
      </rPr>
      <t>種子分。</t>
    </r>
  </si>
  <si>
    <r>
      <t xml:space="preserve">                </t>
    </r>
    <r>
      <rPr>
        <sz val="12"/>
        <rFont val="微軟正黑體"/>
        <family val="2"/>
        <charset val="136"/>
      </rPr>
      <t>第四名為名次</t>
    </r>
    <r>
      <rPr>
        <sz val="12"/>
        <rFont val="Calibri"/>
        <family val="2"/>
      </rPr>
      <t>25</t>
    </r>
    <r>
      <rPr>
        <sz val="12"/>
        <rFont val="微軟正黑體"/>
        <family val="2"/>
        <charset val="136"/>
      </rPr>
      <t>得</t>
    </r>
    <r>
      <rPr>
        <sz val="12"/>
        <rFont val="Calibri"/>
        <family val="2"/>
      </rPr>
      <t>36</t>
    </r>
    <r>
      <rPr>
        <sz val="12"/>
        <rFont val="微軟正黑體"/>
        <family val="2"/>
        <charset val="136"/>
      </rPr>
      <t>種子分。</t>
    </r>
  </si>
  <si>
    <r>
      <t>2.      16</t>
    </r>
    <r>
      <rPr>
        <sz val="12"/>
        <color indexed="8"/>
        <rFont val="微軟正黑體"/>
        <family val="2"/>
        <charset val="136"/>
      </rPr>
      <t>隊進行淘汰賽，賽出</t>
    </r>
    <r>
      <rPr>
        <sz val="12"/>
        <color indexed="8"/>
        <rFont val="Calibri"/>
        <family val="2"/>
      </rPr>
      <t>1</t>
    </r>
    <r>
      <rPr>
        <sz val="12"/>
        <color indexed="8"/>
        <rFont val="微軟正黑體"/>
        <family val="2"/>
        <charset val="136"/>
      </rPr>
      <t>至</t>
    </r>
    <r>
      <rPr>
        <sz val="12"/>
        <color indexed="8"/>
        <rFont val="Calibri"/>
        <family val="2"/>
      </rPr>
      <t>9</t>
    </r>
    <r>
      <rPr>
        <sz val="12"/>
        <color indexed="8"/>
        <rFont val="微軟正黑體"/>
        <family val="2"/>
        <charset val="136"/>
      </rPr>
      <t>名次。</t>
    </r>
  </si>
  <si>
    <t>MB1</t>
  </si>
  <si>
    <t>MB9</t>
  </si>
  <si>
    <t>MB2</t>
  </si>
  <si>
    <t>MB13</t>
  </si>
  <si>
    <t>MB3</t>
  </si>
  <si>
    <t>MB10</t>
  </si>
  <si>
    <t>MB4</t>
  </si>
  <si>
    <t>MB16</t>
  </si>
  <si>
    <t>Final 1/2 places</t>
  </si>
  <si>
    <t>MB5</t>
  </si>
  <si>
    <t>MB11</t>
  </si>
  <si>
    <t>MB6</t>
  </si>
  <si>
    <t>MB14</t>
  </si>
  <si>
    <t>MB7</t>
  </si>
  <si>
    <t>MB12</t>
  </si>
  <si>
    <t>MB15</t>
  </si>
  <si>
    <t>Final 3/4 places</t>
  </si>
  <si>
    <t>MB8</t>
  </si>
  <si>
    <t>1st</t>
  </si>
  <si>
    <t>120 pts</t>
  </si>
  <si>
    <t>2nd</t>
  </si>
  <si>
    <t>108 pts</t>
  </si>
  <si>
    <t>3rd</t>
  </si>
  <si>
    <t>96 pts</t>
  </si>
  <si>
    <t>4th</t>
  </si>
  <si>
    <t>84 pts</t>
  </si>
  <si>
    <t>5th</t>
  </si>
  <si>
    <t>72 pts</t>
  </si>
  <si>
    <t>9th</t>
  </si>
  <si>
    <t>54 pts</t>
  </si>
  <si>
    <t>Playing Schedule (Men's Division II)</t>
  </si>
  <si>
    <t>局數</t>
  </si>
  <si>
    <t>分數</t>
  </si>
  <si>
    <t>????</t>
  </si>
  <si>
    <t>POOL</t>
  </si>
  <si>
    <t>Group</t>
  </si>
  <si>
    <t>TEAMS</t>
  </si>
  <si>
    <t>TEAM A</t>
  </si>
  <si>
    <t>TEAM B</t>
  </si>
  <si>
    <t>Serial no.</t>
  </si>
  <si>
    <t>分組</t>
  </si>
  <si>
    <t>Match No.</t>
  </si>
  <si>
    <t>對賽隊</t>
  </si>
  <si>
    <t>Vs</t>
  </si>
  <si>
    <t>Position</t>
  </si>
  <si>
    <t>Win</t>
  </si>
  <si>
    <t>Draw</t>
  </si>
  <si>
    <t>Loss</t>
  </si>
  <si>
    <t>F699</t>
  </si>
  <si>
    <t>F696</t>
  </si>
  <si>
    <t>F708</t>
  </si>
  <si>
    <t>F725</t>
  </si>
  <si>
    <t>F691</t>
  </si>
  <si>
    <t>F692</t>
  </si>
  <si>
    <t>F693</t>
  </si>
  <si>
    <t>F694</t>
  </si>
  <si>
    <t>F695</t>
  </si>
  <si>
    <t>F697</t>
  </si>
  <si>
    <t>F698</t>
  </si>
  <si>
    <t>F700</t>
  </si>
  <si>
    <t>F701</t>
  </si>
  <si>
    <t>F702</t>
  </si>
  <si>
    <t>F703</t>
  </si>
  <si>
    <t>F704</t>
  </si>
  <si>
    <t>F705</t>
  </si>
  <si>
    <t>F706</t>
  </si>
  <si>
    <t>F707</t>
  </si>
  <si>
    <t>F709</t>
  </si>
  <si>
    <t>F710</t>
  </si>
  <si>
    <t>F711</t>
  </si>
  <si>
    <t>QT4</t>
  </si>
  <si>
    <t>F712</t>
  </si>
  <si>
    <t>QT5</t>
  </si>
  <si>
    <t>F713</t>
  </si>
  <si>
    <t>F714</t>
  </si>
  <si>
    <t>F715</t>
  </si>
  <si>
    <t>F716</t>
  </si>
  <si>
    <t>F717</t>
  </si>
  <si>
    <t>F718</t>
  </si>
  <si>
    <t>F719</t>
  </si>
  <si>
    <t>F720</t>
  </si>
  <si>
    <t xml:space="preserve"> AB4</t>
  </si>
  <si>
    <t>F721</t>
  </si>
  <si>
    <t>F722</t>
  </si>
  <si>
    <t>F723</t>
  </si>
  <si>
    <t>F724</t>
  </si>
  <si>
    <t>WB5</t>
  </si>
  <si>
    <t>WB9</t>
  </si>
  <si>
    <t>WB6</t>
  </si>
  <si>
    <t>WB12</t>
  </si>
  <si>
    <t>WB7</t>
  </si>
  <si>
    <t>WB10</t>
  </si>
  <si>
    <t>WB8</t>
  </si>
  <si>
    <t>WA3</t>
  </si>
  <si>
    <r>
      <t>1</t>
    </r>
    <r>
      <rPr>
        <u/>
        <vertAlign val="superscript"/>
        <sz val="14"/>
        <color indexed="8"/>
        <rFont val="Calibri"/>
        <family val="2"/>
      </rPr>
      <t>st</t>
    </r>
  </si>
  <si>
    <r>
      <t>2</t>
    </r>
    <r>
      <rPr>
        <u/>
        <vertAlign val="superscript"/>
        <sz val="14"/>
        <color indexed="8"/>
        <rFont val="Calibri"/>
        <family val="2"/>
      </rPr>
      <t>nd</t>
    </r>
  </si>
  <si>
    <r>
      <t>3</t>
    </r>
    <r>
      <rPr>
        <u/>
        <vertAlign val="superscript"/>
        <sz val="14"/>
        <color indexed="8"/>
        <rFont val="Calibri"/>
        <family val="2"/>
      </rPr>
      <t>rd</t>
    </r>
  </si>
  <si>
    <r>
      <t>4</t>
    </r>
    <r>
      <rPr>
        <u/>
        <vertAlign val="superscript"/>
        <sz val="14"/>
        <color indexed="8"/>
        <rFont val="Calibri"/>
        <family val="2"/>
      </rPr>
      <t>th</t>
    </r>
  </si>
  <si>
    <r>
      <t>5</t>
    </r>
    <r>
      <rPr>
        <u/>
        <vertAlign val="superscript"/>
        <sz val="14"/>
        <color indexed="8"/>
        <rFont val="Calibri"/>
        <family val="2"/>
      </rPr>
      <t>th</t>
    </r>
  </si>
  <si>
    <r>
      <t>9</t>
    </r>
    <r>
      <rPr>
        <u/>
        <vertAlign val="superscript"/>
        <sz val="14"/>
        <color indexed="8"/>
        <rFont val="Calibri"/>
        <family val="2"/>
      </rPr>
      <t>th</t>
    </r>
  </si>
  <si>
    <t>60 pts</t>
  </si>
  <si>
    <t>Playing Schedule (Women's Division II)</t>
  </si>
  <si>
    <r>
      <t>賽程表</t>
    </r>
    <r>
      <rPr>
        <b/>
        <sz val="18"/>
        <rFont val="新細明體"/>
        <family val="1"/>
        <charset val="136"/>
      </rPr>
      <t xml:space="preserve"> </t>
    </r>
    <r>
      <rPr>
        <b/>
        <sz val="18"/>
        <rFont val="Calibri"/>
        <family val="2"/>
      </rPr>
      <t>(</t>
    </r>
    <r>
      <rPr>
        <b/>
        <sz val="18"/>
        <rFont val="微軟正黑體"/>
        <family val="2"/>
        <charset val="136"/>
      </rPr>
      <t>女子乙組</t>
    </r>
    <r>
      <rPr>
        <b/>
        <sz val="18"/>
        <rFont val="Calibri"/>
        <family val="2"/>
      </rPr>
      <t>)</t>
    </r>
  </si>
  <si>
    <t>F2</t>
    <phoneticPr fontId="77" type="noConversion"/>
  </si>
  <si>
    <t>E2</t>
    <phoneticPr fontId="77" type="noConversion"/>
  </si>
  <si>
    <t>A3</t>
    <phoneticPr fontId="77" type="noConversion"/>
  </si>
  <si>
    <t>B3</t>
    <phoneticPr fontId="77" type="noConversion"/>
  </si>
  <si>
    <t>C3</t>
    <phoneticPr fontId="77" type="noConversion"/>
  </si>
  <si>
    <r>
      <rPr>
        <b/>
        <sz val="18"/>
        <rFont val="微軟正黑體"/>
        <family val="2"/>
        <charset val="136"/>
      </rPr>
      <t>賽程表</t>
    </r>
    <r>
      <rPr>
        <b/>
        <sz val="18"/>
        <rFont val="Calibri"/>
        <family val="2"/>
      </rPr>
      <t xml:space="preserve"> (</t>
    </r>
    <r>
      <rPr>
        <b/>
        <sz val="18"/>
        <rFont val="微軟正黑體"/>
        <family val="2"/>
        <charset val="136"/>
      </rPr>
      <t>男子乙組</t>
    </r>
    <r>
      <rPr>
        <b/>
        <sz val="18"/>
        <rFont val="Calibri"/>
        <family val="2"/>
      </rPr>
      <t>)</t>
    </r>
  </si>
  <si>
    <r>
      <rPr>
        <sz val="12"/>
        <rFont val="微軟正黑體"/>
        <family val="2"/>
        <charset val="136"/>
      </rPr>
      <t>局數</t>
    </r>
  </si>
  <si>
    <r>
      <rPr>
        <sz val="12"/>
        <rFont val="微軟正黑體"/>
        <family val="2"/>
        <charset val="136"/>
      </rPr>
      <t>分數</t>
    </r>
  </si>
  <si>
    <r>
      <rPr>
        <sz val="12"/>
        <rFont val="微軟正黑體"/>
        <family val="2"/>
        <charset val="136"/>
      </rPr>
      <t>分組</t>
    </r>
  </si>
  <si>
    <r>
      <rPr>
        <sz val="12"/>
        <rFont val="微軟正黑體"/>
        <family val="2"/>
        <charset val="136"/>
      </rPr>
      <t>對賽隊</t>
    </r>
  </si>
  <si>
    <r>
      <rPr>
        <b/>
        <sz val="14"/>
        <rFont val="微軟正黑體"/>
        <family val="2"/>
        <charset val="136"/>
      </rPr>
      <t>備註</t>
    </r>
  </si>
  <si>
    <t>The Playing Schedule MAY BE affected by the progression of previous match days</t>
  </si>
  <si>
    <t>MA1</t>
  </si>
  <si>
    <t>1st digit</t>
  </si>
  <si>
    <r>
      <t xml:space="preserve">M -Men </t>
    </r>
    <r>
      <rPr>
        <sz val="11"/>
        <color indexed="8"/>
        <rFont val="微軟正黑體"/>
        <family val="2"/>
        <charset val="136"/>
      </rPr>
      <t>男</t>
    </r>
  </si>
  <si>
    <r>
      <t>W-Women</t>
    </r>
    <r>
      <rPr>
        <sz val="11"/>
        <color indexed="8"/>
        <rFont val="微軟正黑體"/>
        <family val="2"/>
        <charset val="136"/>
      </rPr>
      <t>女</t>
    </r>
  </si>
  <si>
    <t>Starting Time</t>
  </si>
  <si>
    <t>Serial No.</t>
  </si>
  <si>
    <t>2nd digit</t>
  </si>
  <si>
    <t>Division</t>
  </si>
  <si>
    <t>3rd digit</t>
  </si>
  <si>
    <t>Pool</t>
  </si>
  <si>
    <t>4th digit</t>
  </si>
  <si>
    <t>LUNCH BREAK (T.B.C.)</t>
  </si>
  <si>
    <t>Hong Kong Beach Volleyball Tour GC(2) Time-table</t>
    <phoneticPr fontId="77" type="noConversion"/>
  </si>
  <si>
    <t>華麗過身</t>
  </si>
  <si>
    <t>霖完未Jack</t>
  </si>
  <si>
    <t>哥斯拉</t>
  </si>
  <si>
    <t>棄權</t>
    <phoneticPr fontId="77" type="noConversion"/>
  </si>
  <si>
    <t>撈碧鵰</t>
    <phoneticPr fontId="77" type="noConversion"/>
  </si>
  <si>
    <t xml:space="preserve"> </t>
    <phoneticPr fontId="77" type="noConversion"/>
  </si>
  <si>
    <t>pts</t>
  </si>
  <si>
    <r>
      <t>13</t>
    </r>
    <r>
      <rPr>
        <u/>
        <vertAlign val="superscript"/>
        <sz val="14"/>
        <color indexed="8"/>
        <rFont val="Calibri"/>
        <family val="2"/>
      </rPr>
      <t>th</t>
    </r>
  </si>
  <si>
    <r>
      <t>19</t>
    </r>
    <r>
      <rPr>
        <u/>
        <vertAlign val="superscript"/>
        <sz val="14"/>
        <color indexed="8"/>
        <rFont val="Calibri"/>
        <family val="2"/>
      </rPr>
      <t>th</t>
    </r>
  </si>
  <si>
    <t>No</t>
  </si>
  <si>
    <t>17th</t>
  </si>
  <si>
    <t>25th</t>
  </si>
  <si>
    <t>球隊所得積分</t>
  </si>
  <si>
    <t>球員所得積分</t>
  </si>
  <si>
    <t>香港沙灘排球巡迴賽 2019 黃金(二) 站</t>
  </si>
  <si>
    <t>2019/07/20 (Saturday 星期六)</t>
  </si>
  <si>
    <t>2019/07/21(Sunday 星期日)</t>
  </si>
  <si>
    <t>2019/07/27 (Saturday 星期六)</t>
  </si>
  <si>
    <t>2019/07/28 (Sunday 星期日)</t>
  </si>
  <si>
    <t xml:space="preserve">Reunion </t>
  </si>
  <si>
    <t>MS YY</t>
  </si>
  <si>
    <t>MKC</t>
  </si>
  <si>
    <t>limit</t>
  </si>
  <si>
    <t>KB</t>
  </si>
  <si>
    <t>J&amp;M</t>
  </si>
  <si>
    <t>BESS</t>
  </si>
  <si>
    <t>The Passionate Miami</t>
  </si>
  <si>
    <t xml:space="preserve">tung&amp;yeung </t>
  </si>
  <si>
    <t>Glory</t>
  </si>
  <si>
    <t>F585</t>
  </si>
  <si>
    <t>F142</t>
  </si>
  <si>
    <t>F672</t>
  </si>
  <si>
    <t>F675</t>
  </si>
  <si>
    <t>F773</t>
  </si>
  <si>
    <t>F560</t>
  </si>
  <si>
    <t>F616</t>
  </si>
  <si>
    <t>F640</t>
  </si>
  <si>
    <t>F750</t>
  </si>
  <si>
    <t>F757</t>
  </si>
  <si>
    <t>F506</t>
  </si>
  <si>
    <t>F584</t>
  </si>
  <si>
    <t>F437</t>
  </si>
  <si>
    <t>F588</t>
  </si>
  <si>
    <t>F156</t>
  </si>
  <si>
    <t>F649</t>
  </si>
  <si>
    <t>F596</t>
  </si>
  <si>
    <t>F631</t>
  </si>
  <si>
    <t>F636</t>
  </si>
  <si>
    <t>SEED#26</t>
  </si>
  <si>
    <t>SEED#32</t>
  </si>
  <si>
    <t>SEED#31</t>
  </si>
  <si>
    <t>SEED#30</t>
  </si>
  <si>
    <t>SEED#29</t>
  </si>
  <si>
    <t>SEED#28</t>
  </si>
  <si>
    <t>SEED#27</t>
  </si>
  <si>
    <r>
      <rPr>
        <b/>
        <sz val="12"/>
        <rFont val="微軟正黑體"/>
        <family val="2"/>
        <charset val="136"/>
      </rPr>
      <t>第一階段：小組單循環比賽</t>
    </r>
  </si>
  <si>
    <r>
      <rPr>
        <b/>
        <sz val="12"/>
        <color indexed="12"/>
        <rFont val="微軟正黑體"/>
        <family val="2"/>
        <charset val="136"/>
      </rPr>
      <t>種子隊名單</t>
    </r>
    <r>
      <rPr>
        <b/>
        <sz val="12"/>
        <color indexed="12"/>
        <rFont val="Calibri"/>
        <family val="2"/>
      </rPr>
      <t>(</t>
    </r>
    <r>
      <rPr>
        <b/>
        <sz val="12"/>
        <color indexed="12"/>
        <rFont val="微軟正黑體"/>
        <family val="2"/>
        <charset val="136"/>
      </rPr>
      <t>表二</t>
    </r>
    <r>
      <rPr>
        <b/>
        <sz val="12"/>
        <color indexed="12"/>
        <rFont val="Calibri"/>
        <family val="2"/>
      </rPr>
      <t>)</t>
    </r>
  </si>
  <si>
    <r>
      <rPr>
        <b/>
        <sz val="12"/>
        <color indexed="12"/>
        <rFont val="微軟正黑體"/>
        <family val="2"/>
        <charset val="136"/>
      </rPr>
      <t>種子編號</t>
    </r>
  </si>
  <si>
    <r>
      <rPr>
        <b/>
        <sz val="12"/>
        <rFont val="微軟正黑體"/>
        <family val="2"/>
        <charset val="136"/>
      </rPr>
      <t>積分</t>
    </r>
  </si>
  <si>
    <r>
      <rPr>
        <b/>
        <sz val="12"/>
        <rFont val="微軟正黑體"/>
        <family val="2"/>
        <charset val="136"/>
      </rPr>
      <t>抽籤結果</t>
    </r>
  </si>
  <si>
    <r>
      <rPr>
        <b/>
        <sz val="12"/>
        <rFont val="微軟正黑體"/>
        <family val="2"/>
        <charset val="136"/>
      </rPr>
      <t>隊名</t>
    </r>
  </si>
  <si>
    <r>
      <rPr>
        <b/>
        <sz val="12"/>
        <rFont val="微軟正黑體"/>
        <family val="2"/>
        <charset val="136"/>
      </rPr>
      <t>球員</t>
    </r>
    <r>
      <rPr>
        <b/>
        <sz val="12"/>
        <rFont val="Calibri"/>
        <family val="2"/>
      </rPr>
      <t>1</t>
    </r>
  </si>
  <si>
    <r>
      <rPr>
        <b/>
        <sz val="12"/>
        <rFont val="微軟正黑體"/>
        <family val="2"/>
        <charset val="136"/>
      </rPr>
      <t>註冊編號</t>
    </r>
  </si>
  <si>
    <r>
      <rPr>
        <b/>
        <sz val="12"/>
        <rFont val="微軟正黑體"/>
        <family val="2"/>
        <charset val="136"/>
      </rPr>
      <t>球員</t>
    </r>
    <r>
      <rPr>
        <b/>
        <sz val="12"/>
        <rFont val="Calibri"/>
        <family val="2"/>
      </rPr>
      <t>2</t>
    </r>
  </si>
  <si>
    <t>SWC</t>
  </si>
  <si>
    <t>SCAAPY</t>
  </si>
  <si>
    <t xml:space="preserve">SCAA the chosen one </t>
  </si>
  <si>
    <t>SCAA K&amp;L</t>
  </si>
  <si>
    <t>King Kong</t>
  </si>
  <si>
    <t>For&amp;Ray</t>
  </si>
  <si>
    <t>Alps Handshake</t>
  </si>
  <si>
    <t>楠天晴朗</t>
  </si>
  <si>
    <t>美偶</t>
  </si>
  <si>
    <t>紅藍</t>
  </si>
  <si>
    <t>我叫你</t>
  </si>
  <si>
    <t>小矮人</t>
  </si>
  <si>
    <t>SKTL</t>
  </si>
  <si>
    <t>AM</t>
  </si>
  <si>
    <t>唔守波</t>
  </si>
  <si>
    <t>K-Pak</t>
  </si>
  <si>
    <t>vvE</t>
  </si>
  <si>
    <t>ALPS_我要買Type R</t>
  </si>
  <si>
    <t>浸聖呂</t>
  </si>
  <si>
    <t>我愛香港</t>
  </si>
  <si>
    <t>Alps LC</t>
  </si>
  <si>
    <t>呂郭碧鳳</t>
  </si>
  <si>
    <t>華青</t>
  </si>
  <si>
    <t>撈碧鵰</t>
  </si>
  <si>
    <t>SCAA CSUN</t>
  </si>
  <si>
    <t>梁景嵐</t>
  </si>
  <si>
    <t>陸震豪</t>
  </si>
  <si>
    <t>陳禧傑</t>
  </si>
  <si>
    <t>甘力軒</t>
  </si>
  <si>
    <t>雲維華</t>
  </si>
  <si>
    <t>梁科仁</t>
  </si>
  <si>
    <t>簡詩恆</t>
  </si>
  <si>
    <t>曾毅斌</t>
  </si>
  <si>
    <t>李健禧</t>
  </si>
  <si>
    <t>劉卓楠</t>
  </si>
  <si>
    <t>馬朗青</t>
  </si>
  <si>
    <t>鄭晉宏</t>
  </si>
  <si>
    <t>譚洭倫</t>
  </si>
  <si>
    <t>張智行</t>
  </si>
  <si>
    <t>蔡偉傑</t>
  </si>
  <si>
    <t>廖樞麒</t>
  </si>
  <si>
    <t>杜啟銘</t>
  </si>
  <si>
    <t>李泯其</t>
  </si>
  <si>
    <t>黃栢軒</t>
  </si>
  <si>
    <t>薛俊逸</t>
  </si>
  <si>
    <t>葉志誠</t>
  </si>
  <si>
    <t>黃英彰</t>
  </si>
  <si>
    <t>邱詩皓</t>
  </si>
  <si>
    <t>陳信珩</t>
  </si>
  <si>
    <t>梁家烺</t>
  </si>
  <si>
    <t>張綽航</t>
  </si>
  <si>
    <t>周志昕</t>
  </si>
  <si>
    <t>劉卓然</t>
  </si>
  <si>
    <t>王龍</t>
  </si>
  <si>
    <t>關梓烽</t>
  </si>
  <si>
    <t>陳暐晴</t>
  </si>
  <si>
    <t>曾松欽</t>
  </si>
  <si>
    <t>李烈峰</t>
  </si>
  <si>
    <t>Khan Ahmed</t>
  </si>
  <si>
    <t>莊正恒</t>
  </si>
  <si>
    <t>柳凱富</t>
  </si>
  <si>
    <t>劉偉文</t>
  </si>
  <si>
    <t>黃震</t>
  </si>
  <si>
    <t>鍾皓聰</t>
  </si>
  <si>
    <t>張永暉</t>
  </si>
  <si>
    <t>林逸朗</t>
  </si>
  <si>
    <t>何振楊</t>
  </si>
  <si>
    <t>陳品全</t>
  </si>
  <si>
    <t>蘇俊傑</t>
  </si>
  <si>
    <t>莫皓智</t>
  </si>
  <si>
    <t>張富鍵</t>
  </si>
  <si>
    <t>余天樂</t>
  </si>
  <si>
    <t>梁俊毅</t>
  </si>
  <si>
    <t>李勤昌</t>
  </si>
  <si>
    <t>何建邦</t>
  </si>
  <si>
    <t>李宇煌</t>
  </si>
  <si>
    <t>張志坤</t>
  </si>
  <si>
    <t>溤力揚</t>
  </si>
  <si>
    <t>黃忠義</t>
  </si>
  <si>
    <t>林詩朗</t>
  </si>
  <si>
    <t>李俊傑</t>
  </si>
  <si>
    <t>黃悅峰</t>
  </si>
  <si>
    <t>陳煒傑</t>
  </si>
  <si>
    <t>莊紀來</t>
  </si>
  <si>
    <t>廖家勤</t>
  </si>
  <si>
    <t>黃志傑</t>
  </si>
  <si>
    <t>陳淦彥</t>
  </si>
  <si>
    <t>林柏均</t>
  </si>
  <si>
    <t>陳朗晞</t>
  </si>
  <si>
    <t>M829</t>
  </si>
  <si>
    <t>M899</t>
  </si>
  <si>
    <t>M748</t>
  </si>
  <si>
    <t>M373</t>
  </si>
  <si>
    <t>M804</t>
  </si>
  <si>
    <t>M798</t>
  </si>
  <si>
    <t>M179</t>
  </si>
  <si>
    <t>M891</t>
  </si>
  <si>
    <t>M907</t>
  </si>
  <si>
    <t>M908</t>
  </si>
  <si>
    <t>M910</t>
  </si>
  <si>
    <t>M843</t>
  </si>
  <si>
    <t>M887</t>
  </si>
  <si>
    <t>M629</t>
  </si>
  <si>
    <t>M630</t>
  </si>
  <si>
    <t>M514</t>
  </si>
  <si>
    <t>M895</t>
  </si>
  <si>
    <t>M729</t>
  </si>
  <si>
    <t>M906</t>
  </si>
  <si>
    <t>M205</t>
  </si>
  <si>
    <t>M228</t>
  </si>
  <si>
    <t>M552</t>
  </si>
  <si>
    <t>M342</t>
  </si>
  <si>
    <t>M794</t>
  </si>
  <si>
    <t>M795</t>
  </si>
  <si>
    <t>M621</t>
  </si>
  <si>
    <t>M682</t>
  </si>
  <si>
    <t>M802</t>
  </si>
  <si>
    <t>M330</t>
  </si>
  <si>
    <t>M931</t>
  </si>
  <si>
    <t>M332</t>
  </si>
  <si>
    <t>M575</t>
  </si>
  <si>
    <t>M675</t>
  </si>
  <si>
    <t>M639</t>
  </si>
  <si>
    <t>M676</t>
  </si>
  <si>
    <t>M934</t>
  </si>
  <si>
    <t>M936</t>
  </si>
  <si>
    <t>M561</t>
  </si>
  <si>
    <t>M229</t>
  </si>
  <si>
    <t>M890</t>
  </si>
  <si>
    <t>M625</t>
  </si>
  <si>
    <t>M642</t>
  </si>
  <si>
    <t>M704</t>
  </si>
  <si>
    <t>M789</t>
  </si>
  <si>
    <t>G3, H3, H4, G4, F4, E4, D4, C4, B4, A4</t>
  </si>
  <si>
    <t>A3, B3, C3, D3, D4</t>
  </si>
  <si>
    <r>
      <t xml:space="preserve">2019/07/13 (Saturday </t>
    </r>
    <r>
      <rPr>
        <b/>
        <u/>
        <sz val="12"/>
        <rFont val="細明體"/>
        <family val="3"/>
        <charset val="136"/>
      </rPr>
      <t>星期六</t>
    </r>
    <r>
      <rPr>
        <b/>
        <u/>
        <sz val="12"/>
        <rFont val="Calibri"/>
        <family val="2"/>
      </rPr>
      <t>)</t>
    </r>
    <phoneticPr fontId="77" type="noConversion"/>
  </si>
  <si>
    <t>C4</t>
    <phoneticPr fontId="77" type="noConversion"/>
  </si>
  <si>
    <t>H3</t>
    <phoneticPr fontId="77" type="noConversion"/>
  </si>
  <si>
    <t>A4</t>
    <phoneticPr fontId="77" type="noConversion"/>
  </si>
  <si>
    <t>G3</t>
    <phoneticPr fontId="77" type="noConversion"/>
  </si>
  <si>
    <t>D4</t>
    <phoneticPr fontId="77" type="noConversion"/>
  </si>
  <si>
    <t>E4</t>
    <phoneticPr fontId="77" type="noConversion"/>
  </si>
  <si>
    <t>G4</t>
    <phoneticPr fontId="77" type="noConversion"/>
  </si>
  <si>
    <t>B4</t>
    <phoneticPr fontId="77" type="noConversion"/>
  </si>
  <si>
    <t>H4</t>
    <phoneticPr fontId="77" type="noConversion"/>
  </si>
  <si>
    <t>F4</t>
    <phoneticPr fontId="77" type="noConversion"/>
  </si>
  <si>
    <t>D3</t>
    <phoneticPr fontId="77" type="noConversion"/>
  </si>
  <si>
    <r>
      <t xml:space="preserve">2019/07/14(Sunday </t>
    </r>
    <r>
      <rPr>
        <b/>
        <u/>
        <sz val="12"/>
        <rFont val="細明體"/>
        <family val="3"/>
        <charset val="136"/>
      </rPr>
      <t>星期日</t>
    </r>
    <r>
      <rPr>
        <b/>
        <u/>
        <sz val="12"/>
        <rFont val="Calibri"/>
        <family val="2"/>
      </rPr>
      <t>)</t>
    </r>
    <phoneticPr fontId="77" type="noConversion"/>
  </si>
  <si>
    <t>MBH1</t>
    <phoneticPr fontId="77" type="noConversion"/>
  </si>
  <si>
    <t>消防處</t>
    <phoneticPr fontId="77" type="noConversion"/>
  </si>
  <si>
    <t>2019/08/03 (Saturday 星期六)</t>
  </si>
  <si>
    <t>2019/08/04 (Sunday 星期日)</t>
  </si>
  <si>
    <t>MBF3</t>
  </si>
  <si>
    <t>MBF4</t>
  </si>
  <si>
    <t>MBF5</t>
  </si>
  <si>
    <t>MBF6</t>
  </si>
  <si>
    <r>
      <rPr>
        <b/>
        <sz val="14"/>
        <rFont val="微軟正黑體"/>
        <family val="2"/>
        <charset val="136"/>
      </rPr>
      <t>香港沙灘排球巡迴賽</t>
    </r>
    <r>
      <rPr>
        <b/>
        <sz val="14"/>
        <rFont val="Calibri"/>
        <family val="2"/>
      </rPr>
      <t xml:space="preserve"> 2019 </t>
    </r>
    <r>
      <rPr>
        <b/>
        <sz val="14"/>
        <rFont val="微軟正黑體"/>
        <family val="2"/>
        <charset val="136"/>
      </rPr>
      <t>黃金</t>
    </r>
    <r>
      <rPr>
        <b/>
        <sz val="14"/>
        <rFont val="Calibri"/>
        <family val="2"/>
      </rPr>
      <t>(</t>
    </r>
    <r>
      <rPr>
        <b/>
        <sz val="14"/>
        <rFont val="微軟正黑體"/>
        <family val="2"/>
        <charset val="136"/>
      </rPr>
      <t>二</t>
    </r>
    <r>
      <rPr>
        <b/>
        <sz val="14"/>
        <rFont val="Calibri"/>
        <family val="2"/>
      </rPr>
      <t xml:space="preserve">) </t>
    </r>
    <r>
      <rPr>
        <b/>
        <sz val="14"/>
        <rFont val="微軟正黑體"/>
        <family val="2"/>
        <charset val="136"/>
      </rPr>
      <t>站</t>
    </r>
  </si>
  <si>
    <r>
      <rPr>
        <b/>
        <sz val="12"/>
        <color indexed="8"/>
        <rFont val="微軟正黑體"/>
        <family val="2"/>
        <charset val="136"/>
      </rPr>
      <t>賽程可能被上周未能完成的賽事之進度影響</t>
    </r>
  </si>
  <si>
    <r>
      <t xml:space="preserve">COURT </t>
    </r>
    <r>
      <rPr>
        <sz val="12"/>
        <color indexed="8"/>
        <rFont val="微軟正黑體"/>
        <family val="2"/>
        <charset val="136"/>
      </rPr>
      <t>球場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微軟正黑體"/>
        <family val="2"/>
        <charset val="136"/>
      </rPr>
      <t>黃金海岸</t>
    </r>
    <r>
      <rPr>
        <sz val="12"/>
        <color indexed="8"/>
        <rFont val="Calibri"/>
        <family val="2"/>
      </rPr>
      <t>(</t>
    </r>
    <r>
      <rPr>
        <sz val="12"/>
        <color indexed="8"/>
        <rFont val="微軟正黑體"/>
        <family val="2"/>
        <charset val="136"/>
      </rPr>
      <t>新咖啡灣</t>
    </r>
    <r>
      <rPr>
        <sz val="12"/>
        <color indexed="8"/>
        <rFont val="Calibri"/>
        <family val="2"/>
      </rPr>
      <t>)</t>
    </r>
    <r>
      <rPr>
        <sz val="12"/>
        <color indexed="8"/>
        <rFont val="微軟正黑體"/>
        <family val="2"/>
        <charset val="136"/>
      </rPr>
      <t>泳灘</t>
    </r>
  </si>
  <si>
    <r>
      <rPr>
        <sz val="11"/>
        <color indexed="8"/>
        <rFont val="微軟正黑體"/>
        <family val="2"/>
        <charset val="136"/>
      </rPr>
      <t>組別</t>
    </r>
  </si>
  <si>
    <r>
      <rPr>
        <sz val="12"/>
        <color indexed="8"/>
        <rFont val="微軟正黑體"/>
        <family val="2"/>
        <charset val="136"/>
      </rPr>
      <t>開始時間</t>
    </r>
  </si>
  <si>
    <r>
      <rPr>
        <sz val="12"/>
        <color indexed="8"/>
        <rFont val="微軟正黑體"/>
        <family val="2"/>
        <charset val="136"/>
      </rPr>
      <t>序號</t>
    </r>
  </si>
  <si>
    <r>
      <rPr>
        <sz val="11"/>
        <color indexed="8"/>
        <rFont val="微軟正黑體"/>
        <family val="2"/>
        <charset val="136"/>
      </rPr>
      <t>分組</t>
    </r>
  </si>
  <si>
    <t>MBB1</t>
    <phoneticPr fontId="77" type="noConversion"/>
  </si>
  <si>
    <t>MBB2</t>
    <phoneticPr fontId="77" type="noConversion"/>
  </si>
  <si>
    <r>
      <rPr>
        <sz val="11"/>
        <color indexed="8"/>
        <rFont val="微軟正黑體"/>
        <family val="2"/>
        <charset val="136"/>
      </rPr>
      <t>比賽編號</t>
    </r>
  </si>
  <si>
    <t>MBC1</t>
    <phoneticPr fontId="77" type="noConversion"/>
  </si>
  <si>
    <t>MBC2</t>
    <phoneticPr fontId="77" type="noConversion"/>
  </si>
  <si>
    <t>MBB3</t>
    <phoneticPr fontId="77" type="noConversion"/>
  </si>
  <si>
    <t>MBB4</t>
    <phoneticPr fontId="77" type="noConversion"/>
  </si>
  <si>
    <t>MBC3</t>
    <phoneticPr fontId="77" type="noConversion"/>
  </si>
  <si>
    <t>MBC4</t>
    <phoneticPr fontId="77" type="noConversion"/>
  </si>
  <si>
    <t>MBG1</t>
    <phoneticPr fontId="77" type="noConversion"/>
  </si>
  <si>
    <t>MBG2</t>
    <phoneticPr fontId="77" type="noConversion"/>
  </si>
  <si>
    <t>MBB5</t>
    <phoneticPr fontId="77" type="noConversion"/>
  </si>
  <si>
    <t>MBB6</t>
    <phoneticPr fontId="77" type="noConversion"/>
  </si>
  <si>
    <t>MBG3</t>
    <phoneticPr fontId="77" type="noConversion"/>
  </si>
  <si>
    <t>MBG4</t>
    <phoneticPr fontId="77" type="noConversion"/>
  </si>
  <si>
    <t>MBC5</t>
    <phoneticPr fontId="77" type="noConversion"/>
  </si>
  <si>
    <t>MBC6</t>
    <phoneticPr fontId="77" type="noConversion"/>
  </si>
  <si>
    <t>MBG5</t>
    <phoneticPr fontId="77" type="noConversion"/>
  </si>
  <si>
    <t>MBG6</t>
    <phoneticPr fontId="77" type="noConversion"/>
  </si>
  <si>
    <t>MBD1</t>
    <phoneticPr fontId="77" type="noConversion"/>
  </si>
  <si>
    <t>MBD2</t>
    <phoneticPr fontId="77" type="noConversion"/>
  </si>
  <si>
    <t>MBH2</t>
    <phoneticPr fontId="77" type="noConversion"/>
  </si>
  <si>
    <t>MBD3</t>
    <phoneticPr fontId="77" type="noConversion"/>
  </si>
  <si>
    <t>MBD4</t>
    <phoneticPr fontId="77" type="noConversion"/>
  </si>
  <si>
    <t>MBH3</t>
    <phoneticPr fontId="77" type="noConversion"/>
  </si>
  <si>
    <t>MBH4</t>
    <phoneticPr fontId="77" type="noConversion"/>
  </si>
  <si>
    <t>MBD5</t>
    <phoneticPr fontId="77" type="noConversion"/>
  </si>
  <si>
    <t>MBD6</t>
    <phoneticPr fontId="77" type="noConversion"/>
  </si>
  <si>
    <t>MBH5</t>
    <phoneticPr fontId="77" type="noConversion"/>
  </si>
  <si>
    <t>MBH6</t>
    <phoneticPr fontId="77" type="noConversion"/>
  </si>
  <si>
    <t>MBF1</t>
    <phoneticPr fontId="77" type="noConversion"/>
  </si>
  <si>
    <t>WBA3</t>
    <phoneticPr fontId="77" type="noConversion"/>
  </si>
  <si>
    <t>WBB3</t>
    <phoneticPr fontId="77" type="noConversion"/>
  </si>
  <si>
    <t>WBA2</t>
    <phoneticPr fontId="77" type="noConversion"/>
  </si>
  <si>
    <t>WBB2</t>
    <phoneticPr fontId="77" type="noConversion"/>
  </si>
  <si>
    <t>WBA6</t>
    <phoneticPr fontId="77" type="noConversion"/>
  </si>
  <si>
    <t>WBB6</t>
    <phoneticPr fontId="77" type="noConversion"/>
  </si>
  <si>
    <t>MBA1</t>
    <phoneticPr fontId="77" type="noConversion"/>
  </si>
  <si>
    <t>MBA2</t>
    <phoneticPr fontId="77" type="noConversion"/>
  </si>
  <si>
    <t>MBE1</t>
    <phoneticPr fontId="77" type="noConversion"/>
  </si>
  <si>
    <t>MBE2</t>
    <phoneticPr fontId="77" type="noConversion"/>
  </si>
  <si>
    <t>MBA3</t>
    <phoneticPr fontId="77" type="noConversion"/>
  </si>
  <si>
    <t>MBA4</t>
    <phoneticPr fontId="77" type="noConversion"/>
  </si>
  <si>
    <t>MBE3</t>
    <phoneticPr fontId="77" type="noConversion"/>
  </si>
  <si>
    <t>MBE4</t>
    <phoneticPr fontId="77" type="noConversion"/>
  </si>
  <si>
    <t>MBA5</t>
    <phoneticPr fontId="77" type="noConversion"/>
  </si>
  <si>
    <t>MBA6</t>
    <phoneticPr fontId="77" type="noConversion"/>
  </si>
  <si>
    <t>MBE5</t>
    <phoneticPr fontId="77" type="noConversion"/>
  </si>
  <si>
    <t>MBE6</t>
    <phoneticPr fontId="77" type="noConversion"/>
  </si>
  <si>
    <r>
      <rPr>
        <b/>
        <sz val="28"/>
        <rFont val="細明體"/>
        <family val="3"/>
        <charset val="136"/>
      </rPr>
      <t>其餘賽程稍後公佈</t>
    </r>
    <phoneticPr fontId="77" type="noConversion"/>
  </si>
  <si>
    <t>MBF2</t>
    <phoneticPr fontId="77" type="noConversion"/>
  </si>
  <si>
    <t>WBD1</t>
    <phoneticPr fontId="77" type="noConversion"/>
  </si>
  <si>
    <t>WBD2</t>
    <phoneticPr fontId="77" type="noConversion"/>
  </si>
  <si>
    <t>WBC3</t>
    <phoneticPr fontId="77" type="noConversion"/>
  </si>
  <si>
    <t>WBD3</t>
    <phoneticPr fontId="77" type="noConversion"/>
  </si>
  <si>
    <t>WBD4</t>
    <phoneticPr fontId="77" type="noConversion"/>
  </si>
  <si>
    <t>WBC2</t>
    <phoneticPr fontId="77" type="noConversion"/>
  </si>
  <si>
    <t>WBD5</t>
    <phoneticPr fontId="77" type="noConversion"/>
  </si>
  <si>
    <t>WBD6</t>
    <phoneticPr fontId="77" type="noConversion"/>
  </si>
  <si>
    <t>WBC6</t>
    <phoneticPr fontId="77" type="noConversion"/>
  </si>
  <si>
    <t>2019/08/10 (Saturday 星期六)</t>
  </si>
  <si>
    <t>2019/08/11 (Sunday 星期日)</t>
  </si>
  <si>
    <t>沒有賽事</t>
    <phoneticPr fontId="77" type="noConversion"/>
  </si>
  <si>
    <t>組別</t>
  </si>
  <si>
    <t>比賽編號</t>
  </si>
  <si>
    <r>
      <t xml:space="preserve">2019/08/17 (Saturday </t>
    </r>
    <r>
      <rPr>
        <b/>
        <u/>
        <sz val="12"/>
        <rFont val="細明體"/>
        <family val="3"/>
        <charset val="136"/>
      </rPr>
      <t>星期六</t>
    </r>
    <r>
      <rPr>
        <b/>
        <u/>
        <sz val="12"/>
        <rFont val="Calibri"/>
        <family val="2"/>
      </rPr>
      <t>)</t>
    </r>
    <phoneticPr fontId="77" type="noConversion"/>
  </si>
  <si>
    <r>
      <t xml:space="preserve">2019/08/18 (Sunday </t>
    </r>
    <r>
      <rPr>
        <b/>
        <u/>
        <sz val="12"/>
        <rFont val="細明體"/>
        <family val="3"/>
        <charset val="136"/>
      </rPr>
      <t>星期日</t>
    </r>
    <r>
      <rPr>
        <b/>
        <u/>
        <sz val="12"/>
        <rFont val="Calibri"/>
        <family val="2"/>
      </rPr>
      <t>)</t>
    </r>
    <phoneticPr fontId="77" type="noConversion"/>
  </si>
  <si>
    <t>2019/08/24 (Saturday 星期六)</t>
  </si>
  <si>
    <t>2019/08/25 (Sunday 星期日)</t>
  </si>
  <si>
    <r>
      <rPr>
        <sz val="12"/>
        <rFont val="細明體"/>
        <family val="3"/>
        <charset val="136"/>
      </rPr>
      <t>壞人＋</t>
    </r>
    <r>
      <rPr>
        <sz val="12"/>
        <rFont val="Calibri"/>
        <family val="2"/>
      </rPr>
      <t>barcode</t>
    </r>
    <r>
      <rPr>
        <sz val="12"/>
        <rFont val="細明體"/>
        <family val="3"/>
        <charset val="136"/>
      </rPr>
      <t>頭</t>
    </r>
    <phoneticPr fontId="77" type="noConversion"/>
  </si>
  <si>
    <r>
      <rPr>
        <sz val="12"/>
        <rFont val="細明體"/>
        <family val="3"/>
        <charset val="136"/>
      </rPr>
      <t>壞人＋</t>
    </r>
    <r>
      <rPr>
        <sz val="12"/>
        <rFont val="Calibri"/>
        <family val="2"/>
      </rPr>
      <t>barcode</t>
    </r>
    <r>
      <rPr>
        <sz val="12"/>
        <rFont val="細明體"/>
        <family val="3"/>
        <charset val="136"/>
      </rPr>
      <t>頭</t>
    </r>
    <phoneticPr fontId="77" type="noConversion"/>
  </si>
  <si>
    <r>
      <rPr>
        <sz val="12"/>
        <rFont val="細明體"/>
        <family val="3"/>
        <charset val="136"/>
      </rPr>
      <t>壞人＋</t>
    </r>
    <r>
      <rPr>
        <sz val="12"/>
        <rFont val="Calibri"/>
        <family val="2"/>
      </rPr>
      <t>barcode</t>
    </r>
    <r>
      <rPr>
        <sz val="12"/>
        <rFont val="細明體"/>
        <family val="3"/>
        <charset val="136"/>
      </rPr>
      <t>頭</t>
    </r>
    <r>
      <rPr>
        <sz val="12"/>
        <rFont val="Calibri"/>
        <family val="2"/>
      </rPr>
      <t xml:space="preserve"> NO SHOW</t>
    </r>
    <phoneticPr fontId="77" type="noConversion"/>
  </si>
  <si>
    <t>21:12, 21:17</t>
    <phoneticPr fontId="77" type="noConversion"/>
  </si>
  <si>
    <t>18:21, 21:18</t>
    <phoneticPr fontId="77" type="noConversion"/>
  </si>
  <si>
    <t>三局專家</t>
    <phoneticPr fontId="77" type="noConversion"/>
  </si>
  <si>
    <t>SCAA K&amp;L</t>
    <phoneticPr fontId="77" type="noConversion"/>
  </si>
  <si>
    <r>
      <rPr>
        <sz val="12"/>
        <rFont val="細明體"/>
        <family val="3"/>
        <charset val="136"/>
      </rPr>
      <t>壞人＋</t>
    </r>
    <r>
      <rPr>
        <sz val="12"/>
        <rFont val="Calibri"/>
        <family val="2"/>
      </rPr>
      <t>barcode</t>
    </r>
    <r>
      <rPr>
        <sz val="12"/>
        <rFont val="細明體"/>
        <family val="3"/>
        <charset val="136"/>
      </rPr>
      <t>頭</t>
    </r>
    <r>
      <rPr>
        <sz val="12"/>
        <rFont val="Calibri"/>
        <family val="2"/>
      </rPr>
      <t xml:space="preserve"> NO SHOW</t>
    </r>
    <phoneticPr fontId="77" type="noConversion"/>
  </si>
  <si>
    <r>
      <rPr>
        <sz val="12"/>
        <rFont val="細明體"/>
        <family val="3"/>
        <charset val="136"/>
      </rPr>
      <t>三局專家</t>
    </r>
    <r>
      <rPr>
        <sz val="12"/>
        <rFont val="Calibri"/>
        <family val="2"/>
      </rPr>
      <t xml:space="preserve"> withdraw due to injury</t>
    </r>
    <phoneticPr fontId="77" type="noConversion"/>
  </si>
  <si>
    <t>我愛香港二隊</t>
    <phoneticPr fontId="77" type="noConversion"/>
  </si>
  <si>
    <t>我愛香港二隊</t>
    <phoneticPr fontId="77" type="noConversion"/>
  </si>
  <si>
    <t>SCAA PY NO SHOW</t>
    <phoneticPr fontId="77" type="noConversion"/>
  </si>
  <si>
    <t>1987.5 NO SHOW</t>
    <phoneticPr fontId="77" type="noConversion"/>
  </si>
  <si>
    <t>-</t>
    <phoneticPr fontId="77" type="noConversion"/>
  </si>
  <si>
    <t>Both Teams NO SHOW</t>
    <phoneticPr fontId="77" type="noConversion"/>
  </si>
  <si>
    <t>15:21, 21:8</t>
    <phoneticPr fontId="77" type="noConversion"/>
  </si>
  <si>
    <t>Alps Handshake</t>
    <phoneticPr fontId="77" type="noConversion"/>
  </si>
  <si>
    <t>熱情的麻鷹</t>
    <phoneticPr fontId="77" type="noConversion"/>
  </si>
  <si>
    <t>熱情的麻鷹</t>
    <phoneticPr fontId="77" type="noConversion"/>
  </si>
  <si>
    <t>21:13, 21:15</t>
    <phoneticPr fontId="77" type="noConversion"/>
  </si>
  <si>
    <t>21:17, 21:11</t>
    <phoneticPr fontId="77" type="noConversion"/>
  </si>
  <si>
    <t>21:7, 21:9</t>
    <phoneticPr fontId="77" type="noConversion"/>
  </si>
  <si>
    <t>21:18, 21:17</t>
    <phoneticPr fontId="77" type="noConversion"/>
  </si>
  <si>
    <t>23:21, 19:21</t>
    <phoneticPr fontId="77" type="noConversion"/>
  </si>
  <si>
    <t>21:19, 24:22</t>
    <phoneticPr fontId="77" type="noConversion"/>
  </si>
  <si>
    <t>消防處</t>
    <phoneticPr fontId="77" type="noConversion"/>
  </si>
  <si>
    <t>瘸左瘸埋右</t>
    <phoneticPr fontId="77" type="noConversion"/>
  </si>
  <si>
    <t>浸聖呂</t>
    <phoneticPr fontId="77" type="noConversion"/>
  </si>
  <si>
    <t>美偶</t>
    <phoneticPr fontId="77" type="noConversion"/>
  </si>
  <si>
    <r>
      <rPr>
        <b/>
        <sz val="12"/>
        <rFont val="細明體"/>
        <family val="3"/>
        <charset val="136"/>
      </rPr>
      <t>黃金</t>
    </r>
    <r>
      <rPr>
        <b/>
        <sz val="12"/>
        <rFont val="Calibri"/>
        <family val="2"/>
      </rPr>
      <t>(</t>
    </r>
    <r>
      <rPr>
        <b/>
        <sz val="12"/>
        <rFont val="細明體"/>
        <family val="3"/>
        <charset val="136"/>
      </rPr>
      <t>一</t>
    </r>
    <r>
      <rPr>
        <b/>
        <sz val="12"/>
        <rFont val="Calibri"/>
        <family val="2"/>
      </rPr>
      <t>)</t>
    </r>
    <r>
      <rPr>
        <b/>
        <sz val="12"/>
        <rFont val="細明體"/>
        <family val="3"/>
        <charset val="136"/>
      </rPr>
      <t>站賽事</t>
    </r>
    <phoneticPr fontId="77" type="noConversion"/>
  </si>
  <si>
    <r>
      <t xml:space="preserve">COURT </t>
    </r>
    <r>
      <rPr>
        <sz val="12"/>
        <color indexed="8"/>
        <rFont val="微軟正黑體"/>
        <family val="2"/>
        <charset val="136"/>
      </rPr>
      <t>球場</t>
    </r>
    <r>
      <rPr>
        <sz val="12"/>
        <color indexed="8"/>
        <rFont val="新細明體"/>
        <family val="1"/>
        <charset val="136"/>
      </rPr>
      <t xml:space="preserve"> </t>
    </r>
    <r>
      <rPr>
        <sz val="12"/>
        <color indexed="8"/>
        <rFont val="微軟正黑體"/>
        <family val="2"/>
        <charset val="136"/>
      </rPr>
      <t>黃金海岸</t>
    </r>
    <r>
      <rPr>
        <sz val="12"/>
        <color indexed="8"/>
        <rFont val="Calibri"/>
        <family val="2"/>
      </rPr>
      <t>(</t>
    </r>
    <r>
      <rPr>
        <sz val="12"/>
        <color indexed="8"/>
        <rFont val="微軟正黑體"/>
        <family val="2"/>
        <charset val="136"/>
      </rPr>
      <t>新咖啡灣</t>
    </r>
    <r>
      <rPr>
        <sz val="12"/>
        <color indexed="8"/>
        <rFont val="Calibri"/>
        <family val="2"/>
      </rPr>
      <t>)</t>
    </r>
    <r>
      <rPr>
        <sz val="12"/>
        <color indexed="8"/>
        <rFont val="微軟正黑體"/>
        <family val="2"/>
        <charset val="136"/>
      </rPr>
      <t>泳灘</t>
    </r>
  </si>
  <si>
    <t>開始時間</t>
  </si>
  <si>
    <t>序號</t>
  </si>
  <si>
    <t>WAA13</t>
  </si>
  <si>
    <t>WAA14</t>
  </si>
  <si>
    <t>WAA15</t>
  </si>
  <si>
    <t>WAA16</t>
  </si>
  <si>
    <t>WAA2</t>
    <phoneticPr fontId="77" type="noConversion"/>
  </si>
  <si>
    <t>WAA18</t>
  </si>
  <si>
    <t>WAA19</t>
  </si>
  <si>
    <t>WAA20</t>
  </si>
  <si>
    <t>WAA21</t>
  </si>
  <si>
    <t>WAA25</t>
  </si>
  <si>
    <t>WAA22</t>
  </si>
  <si>
    <t>WAA23</t>
  </si>
  <si>
    <t>WAA27</t>
  </si>
  <si>
    <t>WAA24</t>
  </si>
  <si>
    <t>WAA28</t>
  </si>
  <si>
    <t>青少盃賽事</t>
    <phoneticPr fontId="77" type="noConversion"/>
  </si>
  <si>
    <t>MAA25</t>
  </si>
  <si>
    <t>MAA26</t>
  </si>
  <si>
    <t>MAA27</t>
  </si>
  <si>
    <t>MAA28</t>
  </si>
  <si>
    <t>MB13</t>
    <phoneticPr fontId="77" type="noConversion"/>
  </si>
  <si>
    <t>WB9</t>
    <phoneticPr fontId="77" type="noConversion"/>
  </si>
  <si>
    <t>WB11</t>
  </si>
  <si>
    <t>黃金(一)站賽事</t>
    <phoneticPr fontId="77" type="noConversion"/>
  </si>
  <si>
    <t>黃金(二)站賽事</t>
    <phoneticPr fontId="77" type="noConversion"/>
  </si>
  <si>
    <t>WAA26</t>
    <phoneticPr fontId="77" type="noConversion"/>
  </si>
  <si>
    <r>
      <rPr>
        <b/>
        <sz val="16"/>
        <rFont val="Microsoft JhengHei"/>
        <family val="2"/>
        <charset val="136"/>
      </rPr>
      <t>第一階段：小組單循環比賽</t>
    </r>
  </si>
  <si>
    <r>
      <rPr>
        <b/>
        <sz val="16"/>
        <color indexed="12"/>
        <rFont val="Microsoft JhengHei"/>
        <family val="2"/>
        <charset val="136"/>
      </rPr>
      <t>種子隊名單</t>
    </r>
    <r>
      <rPr>
        <b/>
        <sz val="16"/>
        <color indexed="12"/>
        <rFont val="Calibri"/>
        <family val="2"/>
      </rPr>
      <t>(</t>
    </r>
    <r>
      <rPr>
        <b/>
        <sz val="16"/>
        <color indexed="12"/>
        <rFont val="Microsoft JhengHei"/>
        <family val="2"/>
        <charset val="136"/>
      </rPr>
      <t>表二</t>
    </r>
    <r>
      <rPr>
        <b/>
        <sz val="16"/>
        <color indexed="12"/>
        <rFont val="Calibri"/>
        <family val="2"/>
      </rPr>
      <t>)</t>
    </r>
  </si>
  <si>
    <r>
      <rPr>
        <b/>
        <sz val="14"/>
        <color indexed="12"/>
        <rFont val="Microsoft JhengHei"/>
        <family val="2"/>
        <charset val="136"/>
      </rPr>
      <t>種子編號</t>
    </r>
  </si>
  <si>
    <r>
      <rPr>
        <b/>
        <sz val="14"/>
        <rFont val="Microsoft JhengHei"/>
        <family val="2"/>
        <charset val="136"/>
      </rPr>
      <t>積分</t>
    </r>
  </si>
  <si>
    <r>
      <rPr>
        <b/>
        <sz val="14"/>
        <rFont val="Microsoft JhengHei"/>
        <family val="2"/>
        <charset val="136"/>
      </rPr>
      <t>抽籤結果</t>
    </r>
  </si>
  <si>
    <r>
      <rPr>
        <b/>
        <sz val="14"/>
        <rFont val="Microsoft JhengHei"/>
        <family val="2"/>
        <charset val="136"/>
      </rPr>
      <t>隊名</t>
    </r>
  </si>
  <si>
    <r>
      <rPr>
        <b/>
        <sz val="14"/>
        <rFont val="Microsoft JhengHei"/>
        <family val="2"/>
        <charset val="136"/>
      </rPr>
      <t>球員</t>
    </r>
    <r>
      <rPr>
        <b/>
        <sz val="14"/>
        <rFont val="Calibri"/>
        <family val="2"/>
      </rPr>
      <t>1</t>
    </r>
  </si>
  <si>
    <r>
      <rPr>
        <b/>
        <sz val="14"/>
        <rFont val="Microsoft JhengHei"/>
        <family val="2"/>
        <charset val="136"/>
      </rPr>
      <t>註冊編號</t>
    </r>
  </si>
  <si>
    <r>
      <rPr>
        <b/>
        <sz val="14"/>
        <rFont val="Microsoft JhengHei"/>
        <family val="2"/>
        <charset val="136"/>
      </rPr>
      <t>球員</t>
    </r>
    <r>
      <rPr>
        <b/>
        <sz val="14"/>
        <rFont val="Calibri"/>
        <family val="2"/>
      </rPr>
      <t>2</t>
    </r>
  </si>
  <si>
    <r>
      <rPr>
        <b/>
        <sz val="14"/>
        <rFont val="Microsoft JhengHei"/>
        <family val="2"/>
        <charset val="136"/>
      </rPr>
      <t>備註</t>
    </r>
  </si>
  <si>
    <r>
      <rPr>
        <sz val="16"/>
        <rFont val="Microsoft JhengHei"/>
        <family val="2"/>
        <charset val="136"/>
      </rPr>
      <t>球隊所得積分</t>
    </r>
  </si>
  <si>
    <r>
      <rPr>
        <sz val="16"/>
        <rFont val="Microsoft JhengHei"/>
        <family val="2"/>
        <charset val="136"/>
      </rPr>
      <t>球員所得積分</t>
    </r>
  </si>
  <si>
    <r>
      <rPr>
        <sz val="14"/>
        <rFont val="Microsoft JhengHei"/>
        <family val="2"/>
        <charset val="136"/>
      </rPr>
      <t>筱瑩</t>
    </r>
  </si>
  <si>
    <r>
      <rPr>
        <sz val="14"/>
        <rFont val="Microsoft JhengHei"/>
        <family val="2"/>
        <charset val="136"/>
      </rPr>
      <t>陳筱琳</t>
    </r>
  </si>
  <si>
    <r>
      <rPr>
        <sz val="14"/>
        <rFont val="Microsoft JhengHei"/>
        <family val="2"/>
        <charset val="136"/>
      </rPr>
      <t>馬曉瑩</t>
    </r>
  </si>
  <si>
    <r>
      <rPr>
        <sz val="14"/>
        <rFont val="Microsoft JhengHei"/>
        <family val="2"/>
        <charset val="136"/>
      </rPr>
      <t>周祖因</t>
    </r>
  </si>
  <si>
    <r>
      <rPr>
        <sz val="14"/>
        <rFont val="Microsoft JhengHei"/>
        <family val="2"/>
        <charset val="136"/>
      </rPr>
      <t>林詩敏</t>
    </r>
  </si>
  <si>
    <r>
      <rPr>
        <sz val="14"/>
        <rFont val="Microsoft JhengHei"/>
        <family val="2"/>
        <charset val="136"/>
      </rPr>
      <t>任頌欣</t>
    </r>
  </si>
  <si>
    <r>
      <rPr>
        <sz val="14"/>
        <rFont val="Microsoft JhengHei"/>
        <family val="2"/>
        <charset val="136"/>
      </rPr>
      <t>劉天慧</t>
    </r>
  </si>
  <si>
    <r>
      <rPr>
        <sz val="14"/>
        <rFont val="Microsoft JhengHei"/>
        <family val="2"/>
        <charset val="136"/>
      </rPr>
      <t>薯仔一隊</t>
    </r>
  </si>
  <si>
    <r>
      <rPr>
        <sz val="14"/>
        <rFont val="Microsoft JhengHei"/>
        <family val="2"/>
        <charset val="136"/>
      </rPr>
      <t>劉錦玉</t>
    </r>
  </si>
  <si>
    <r>
      <rPr>
        <sz val="14"/>
        <rFont val="Microsoft JhengHei"/>
        <family val="2"/>
        <charset val="136"/>
      </rPr>
      <t>黎子悠</t>
    </r>
    <r>
      <rPr>
        <sz val="14"/>
        <rFont val="Calibri"/>
        <family val="2"/>
      </rPr>
      <t xml:space="preserve"> </t>
    </r>
  </si>
  <si>
    <r>
      <rPr>
        <sz val="14"/>
        <rFont val="Microsoft JhengHei"/>
        <family val="2"/>
        <charset val="136"/>
      </rPr>
      <t>麥</t>
    </r>
    <r>
      <rPr>
        <sz val="14"/>
        <rFont val="Calibri"/>
        <family val="2"/>
      </rPr>
      <t>𩓙</t>
    </r>
    <r>
      <rPr>
        <sz val="14"/>
        <rFont val="Microsoft JhengHei"/>
        <family val="2"/>
        <charset val="136"/>
      </rPr>
      <t>恩</t>
    </r>
  </si>
  <si>
    <r>
      <rPr>
        <sz val="14"/>
        <rFont val="Microsoft JhengHei"/>
        <family val="2"/>
        <charset val="136"/>
      </rPr>
      <t>黃雪怡</t>
    </r>
  </si>
  <si>
    <r>
      <rPr>
        <sz val="14"/>
        <rFont val="Microsoft JhengHei"/>
        <family val="2"/>
        <charset val="136"/>
      </rPr>
      <t>曾子紅</t>
    </r>
  </si>
  <si>
    <r>
      <rPr>
        <sz val="14"/>
        <rFont val="Microsoft JhengHei"/>
        <family val="2"/>
        <charset val="136"/>
      </rPr>
      <t>張芳婷</t>
    </r>
  </si>
  <si>
    <r>
      <rPr>
        <sz val="14"/>
        <rFont val="Microsoft JhengHei"/>
        <family val="2"/>
        <charset val="136"/>
      </rPr>
      <t>布諾珩</t>
    </r>
  </si>
  <si>
    <r>
      <rPr>
        <sz val="14"/>
        <rFont val="Microsoft JhengHei"/>
        <family val="2"/>
        <charset val="136"/>
      </rPr>
      <t>廖美恩</t>
    </r>
  </si>
  <si>
    <r>
      <rPr>
        <sz val="14"/>
        <rFont val="Microsoft JhengHei"/>
        <family val="2"/>
        <charset val="136"/>
      </rPr>
      <t>劉家琪</t>
    </r>
  </si>
  <si>
    <r>
      <rPr>
        <sz val="14"/>
        <rFont val="Microsoft JhengHei"/>
        <family val="2"/>
        <charset val="136"/>
      </rPr>
      <t>陳潔怡</t>
    </r>
  </si>
  <si>
    <r>
      <rPr>
        <sz val="14"/>
        <rFont val="Microsoft JhengHei"/>
        <family val="2"/>
        <charset val="136"/>
      </rPr>
      <t>陳嬿而</t>
    </r>
  </si>
  <si>
    <r>
      <rPr>
        <sz val="14"/>
        <rFont val="Microsoft JhengHei"/>
        <family val="2"/>
        <charset val="136"/>
      </rPr>
      <t>黎曉彤</t>
    </r>
  </si>
  <si>
    <r>
      <rPr>
        <sz val="14"/>
        <rFont val="Microsoft JhengHei"/>
        <family val="2"/>
        <charset val="136"/>
      </rPr>
      <t>爭氣</t>
    </r>
  </si>
  <si>
    <r>
      <rPr>
        <sz val="14"/>
        <rFont val="Microsoft JhengHei"/>
        <family val="2"/>
        <charset val="136"/>
      </rPr>
      <t>吳學怡</t>
    </r>
  </si>
  <si>
    <r>
      <rPr>
        <sz val="14"/>
        <rFont val="Microsoft JhengHei"/>
        <family val="2"/>
        <charset val="136"/>
      </rPr>
      <t>柯均宜</t>
    </r>
  </si>
  <si>
    <r>
      <rPr>
        <sz val="14"/>
        <rFont val="Microsoft JhengHei"/>
        <family val="2"/>
        <charset val="136"/>
      </rPr>
      <t>黎佩瑩</t>
    </r>
  </si>
  <si>
    <r>
      <rPr>
        <sz val="14"/>
        <rFont val="Microsoft JhengHei"/>
        <family val="2"/>
        <charset val="136"/>
      </rPr>
      <t>何敏鈴</t>
    </r>
  </si>
  <si>
    <r>
      <rPr>
        <sz val="14"/>
        <rFont val="Microsoft JhengHei"/>
        <family val="2"/>
        <charset val="136"/>
      </rPr>
      <t>何彤彤</t>
    </r>
  </si>
  <si>
    <r>
      <rPr>
        <sz val="14"/>
        <rFont val="Microsoft JhengHei"/>
        <family val="2"/>
        <charset val="136"/>
      </rPr>
      <t>黎子洋</t>
    </r>
  </si>
  <si>
    <r>
      <rPr>
        <sz val="14"/>
        <rFont val="Microsoft JhengHei"/>
        <family val="2"/>
        <charset val="136"/>
      </rPr>
      <t>林淑怡</t>
    </r>
  </si>
  <si>
    <r>
      <rPr>
        <sz val="14"/>
        <rFont val="Microsoft JhengHei"/>
        <family val="2"/>
        <charset val="136"/>
      </rPr>
      <t>石珈甄</t>
    </r>
  </si>
  <si>
    <r>
      <t>I.       </t>
    </r>
    <r>
      <rPr>
        <sz val="14"/>
        <color indexed="8"/>
        <rFont val="Microsoft JhengHei"/>
        <family val="2"/>
        <charset val="136"/>
      </rPr>
      <t>女子乙組：</t>
    </r>
  </si>
  <si>
    <r>
      <t>a.</t>
    </r>
    <r>
      <rPr>
        <sz val="7"/>
        <color indexed="8"/>
        <rFont val="Calibri"/>
        <family val="2"/>
      </rPr>
      <t xml:space="preserve">        </t>
    </r>
    <r>
      <rPr>
        <sz val="12"/>
        <color indexed="8"/>
        <rFont val="Microsoft JhengHei"/>
        <family val="2"/>
        <charset val="136"/>
      </rPr>
      <t>分組方法：</t>
    </r>
  </si>
  <si>
    <r>
      <t>i</t>
    </r>
    <r>
      <rPr>
        <sz val="12"/>
        <color indexed="8"/>
        <rFont val="Microsoft JhengHei"/>
        <family val="2"/>
        <charset val="136"/>
      </rPr>
      <t>、</t>
    </r>
    <r>
      <rPr>
        <sz val="7"/>
        <color indexed="8"/>
        <rFont val="Calibri"/>
        <family val="2"/>
      </rPr>
      <t xml:space="preserve">                     </t>
    </r>
    <r>
      <rPr>
        <sz val="12"/>
        <color indexed="8"/>
        <rFont val="Microsoft JhengHei"/>
        <family val="2"/>
        <charset val="136"/>
      </rPr>
      <t>以種子分（</t>
    </r>
    <r>
      <rPr>
        <sz val="12"/>
        <color indexed="8"/>
        <rFont val="Calibri"/>
        <family val="2"/>
      </rPr>
      <t>SEEDING POINT</t>
    </r>
    <r>
      <rPr>
        <sz val="12"/>
        <color indexed="8"/>
        <rFont val="Microsoft JhengHei"/>
        <family val="2"/>
        <charset val="136"/>
      </rPr>
      <t>）排列種子隊。</t>
    </r>
  </si>
  <si>
    <r>
      <t>ii</t>
    </r>
    <r>
      <rPr>
        <sz val="12"/>
        <rFont val="Microsoft JhengHei"/>
        <family val="2"/>
        <charset val="136"/>
      </rPr>
      <t>、</t>
    </r>
    <r>
      <rPr>
        <sz val="7"/>
        <rFont val="Calibri"/>
        <family val="2"/>
      </rPr>
      <t xml:space="preserve">                    </t>
    </r>
    <r>
      <rPr>
        <sz val="12"/>
        <rFont val="Microsoft JhengHei"/>
        <family val="2"/>
        <charset val="136"/>
      </rPr>
      <t>第</t>
    </r>
    <r>
      <rPr>
        <sz val="12"/>
        <rFont val="Calibri"/>
        <family val="2"/>
      </rPr>
      <t>1</t>
    </r>
    <r>
      <rPr>
        <sz val="12"/>
        <rFont val="Microsoft JhengHei"/>
        <family val="2"/>
        <charset val="136"/>
      </rPr>
      <t>至第</t>
    </r>
    <r>
      <rPr>
        <sz val="12"/>
        <rFont val="Calibri"/>
        <family val="2"/>
      </rPr>
      <t>19</t>
    </r>
    <r>
      <rPr>
        <sz val="12"/>
        <rFont val="Microsoft JhengHei"/>
        <family val="2"/>
        <charset val="136"/>
      </rPr>
      <t>種子依次編入</t>
    </r>
    <r>
      <rPr>
        <sz val="12"/>
        <rFont val="Calibri"/>
        <family val="2"/>
      </rPr>
      <t>A</t>
    </r>
    <r>
      <rPr>
        <sz val="12"/>
        <rFont val="Microsoft JhengHei"/>
        <family val="2"/>
        <charset val="136"/>
      </rPr>
      <t>至</t>
    </r>
    <r>
      <rPr>
        <sz val="12"/>
        <rFont val="Calibri"/>
        <family val="2"/>
      </rPr>
      <t>F</t>
    </r>
    <r>
      <rPr>
        <sz val="12"/>
        <rFont val="Microsoft JhengHei"/>
        <family val="2"/>
        <charset val="136"/>
      </rPr>
      <t>組。</t>
    </r>
  </si>
  <si>
    <r>
      <rPr>
        <sz val="12"/>
        <rFont val="Microsoft JhengHei"/>
        <family val="2"/>
        <charset val="136"/>
      </rPr>
      <t>小組單循環比賽中得分由高至低依次排名次，首次名晉級。</t>
    </r>
    <r>
      <rPr>
        <sz val="12"/>
        <rFont val="Calibri"/>
        <family val="2"/>
      </rPr>
      <t>(</t>
    </r>
    <r>
      <rPr>
        <sz val="12"/>
        <rFont val="Microsoft JhengHei"/>
        <family val="2"/>
        <charset val="136"/>
      </rPr>
      <t>如隊伍成績相同，將進行抽籤</t>
    </r>
    <r>
      <rPr>
        <sz val="12"/>
        <rFont val="Calibri"/>
        <family val="2"/>
      </rPr>
      <t>)</t>
    </r>
  </si>
  <si>
    <r>
      <rPr>
        <sz val="12"/>
        <rFont val="Microsoft JhengHei"/>
        <family val="2"/>
        <charset val="136"/>
      </rPr>
      <t>第</t>
    </r>
    <r>
      <rPr>
        <sz val="12"/>
        <rFont val="Calibri"/>
        <family val="2"/>
      </rPr>
      <t>3</t>
    </r>
    <r>
      <rPr>
        <sz val="12"/>
        <rFont val="Microsoft JhengHei"/>
        <family val="2"/>
        <charset val="136"/>
      </rPr>
      <t>名為名次</t>
    </r>
    <r>
      <rPr>
        <sz val="12"/>
        <rFont val="Calibri"/>
        <family val="2"/>
      </rPr>
      <t>13</t>
    </r>
    <r>
      <rPr>
        <sz val="12"/>
        <rFont val="Microsoft JhengHei"/>
        <family val="2"/>
        <charset val="136"/>
      </rPr>
      <t>得</t>
    </r>
    <r>
      <rPr>
        <sz val="12"/>
        <rFont val="Calibri"/>
        <family val="2"/>
      </rPr>
      <t>48</t>
    </r>
    <r>
      <rPr>
        <sz val="12"/>
        <rFont val="Microsoft JhengHei"/>
        <family val="2"/>
        <charset val="136"/>
      </rPr>
      <t>種子分。</t>
    </r>
  </si>
  <si>
    <r>
      <rPr>
        <sz val="12"/>
        <rFont val="Microsoft JhengHei"/>
        <family val="2"/>
        <charset val="136"/>
      </rPr>
      <t>第</t>
    </r>
    <r>
      <rPr>
        <sz val="12"/>
        <rFont val="Calibri"/>
        <family val="2"/>
      </rPr>
      <t>4</t>
    </r>
    <r>
      <rPr>
        <sz val="12"/>
        <rFont val="Microsoft JhengHei"/>
        <family val="2"/>
        <charset val="136"/>
      </rPr>
      <t>名為名次</t>
    </r>
    <r>
      <rPr>
        <sz val="12"/>
        <rFont val="Calibri"/>
        <family val="2"/>
      </rPr>
      <t>19</t>
    </r>
    <r>
      <rPr>
        <sz val="12"/>
        <rFont val="Microsoft JhengHei"/>
        <family val="2"/>
        <charset val="136"/>
      </rPr>
      <t>得</t>
    </r>
    <r>
      <rPr>
        <sz val="12"/>
        <rFont val="Calibri"/>
        <family val="2"/>
      </rPr>
      <t>36</t>
    </r>
    <r>
      <rPr>
        <sz val="12"/>
        <rFont val="Microsoft JhengHei"/>
        <family val="2"/>
        <charset val="136"/>
      </rPr>
      <t>種子分。</t>
    </r>
  </si>
  <si>
    <r>
      <t>b.      12</t>
    </r>
    <r>
      <rPr>
        <sz val="12"/>
        <color indexed="8"/>
        <rFont val="Microsoft JhengHei"/>
        <family val="2"/>
        <charset val="136"/>
      </rPr>
      <t>隊進行淘汰賽，賽出</t>
    </r>
    <r>
      <rPr>
        <sz val="12"/>
        <color indexed="8"/>
        <rFont val="Calibri"/>
        <family val="2"/>
      </rPr>
      <t>1</t>
    </r>
    <r>
      <rPr>
        <sz val="12"/>
        <color indexed="8"/>
        <rFont val="Microsoft JhengHei"/>
        <family val="2"/>
        <charset val="136"/>
      </rPr>
      <t>至</t>
    </r>
    <r>
      <rPr>
        <sz val="12"/>
        <color indexed="8"/>
        <rFont val="Calibri"/>
        <family val="2"/>
      </rPr>
      <t>9</t>
    </r>
    <r>
      <rPr>
        <sz val="12"/>
        <color indexed="8"/>
        <rFont val="Microsoft JhengHei"/>
        <family val="2"/>
        <charset val="136"/>
      </rPr>
      <t>名次。</t>
    </r>
  </si>
  <si>
    <t>SCAAPY</t>
    <phoneticPr fontId="77" type="noConversion"/>
  </si>
  <si>
    <t>21:14, 21:16</t>
    <phoneticPr fontId="77" type="noConversion"/>
  </si>
  <si>
    <t>MS YY NO SHOW</t>
    <phoneticPr fontId="77" type="noConversion"/>
  </si>
  <si>
    <t>21:11, 21:13</t>
    <phoneticPr fontId="77" type="noConversion"/>
  </si>
  <si>
    <t>17:21, 14:21</t>
    <phoneticPr fontId="77" type="noConversion"/>
  </si>
  <si>
    <t>薯仔一隊</t>
    <phoneticPr fontId="77" type="noConversion"/>
  </si>
  <si>
    <t>limit</t>
    <phoneticPr fontId="77" type="noConversion"/>
  </si>
  <si>
    <t>爭氣</t>
    <phoneticPr fontId="77" type="noConversion"/>
  </si>
  <si>
    <r>
      <t>M</t>
    </r>
    <r>
      <rPr>
        <sz val="12"/>
        <rFont val="Microsoft YaHei"/>
        <family val="2"/>
        <charset val="136"/>
      </rPr>
      <t>S YY</t>
    </r>
    <phoneticPr fontId="77" type="noConversion"/>
  </si>
  <si>
    <t>21:12, 21:16</t>
    <phoneticPr fontId="77" type="noConversion"/>
  </si>
  <si>
    <t>22:20, 17:21</t>
    <phoneticPr fontId="77" type="noConversion"/>
  </si>
  <si>
    <t>21:18, 16:21</t>
    <phoneticPr fontId="77" type="noConversion"/>
  </si>
  <si>
    <t>MKC</t>
    <phoneticPr fontId="77" type="noConversion"/>
  </si>
  <si>
    <t>Reunion</t>
    <phoneticPr fontId="77" type="noConversion"/>
  </si>
  <si>
    <t>tung&amp;yeung</t>
    <phoneticPr fontId="77" type="noConversion"/>
  </si>
  <si>
    <r>
      <rPr>
        <sz val="12"/>
        <rFont val="細明體"/>
        <family val="3"/>
        <charset val="136"/>
      </rPr>
      <t>紅藍</t>
    </r>
    <r>
      <rPr>
        <sz val="12"/>
        <rFont val="Calibri"/>
        <family val="2"/>
      </rPr>
      <t xml:space="preserve"> Withdraw</t>
    </r>
    <phoneticPr fontId="77" type="noConversion"/>
  </si>
  <si>
    <r>
      <rPr>
        <sz val="12"/>
        <rFont val="細明體"/>
        <family val="3"/>
        <charset val="136"/>
      </rPr>
      <t>呂郭碧鳳</t>
    </r>
    <r>
      <rPr>
        <sz val="12"/>
        <rFont val="Calibri"/>
        <family val="2"/>
      </rPr>
      <t xml:space="preserve"> Withdraw</t>
    </r>
    <phoneticPr fontId="77" type="noConversion"/>
  </si>
  <si>
    <t>21:11, 21:8</t>
    <phoneticPr fontId="77" type="noConversion"/>
  </si>
  <si>
    <t>11:21, 19:21</t>
    <phoneticPr fontId="77" type="noConversion"/>
  </si>
  <si>
    <t>For&amp;Ray</t>
    <phoneticPr fontId="77" type="noConversion"/>
  </si>
  <si>
    <t>撈碧鵰</t>
    <phoneticPr fontId="77" type="noConversion"/>
  </si>
  <si>
    <t>紅藍</t>
    <phoneticPr fontId="77" type="noConversion"/>
  </si>
  <si>
    <t>呂郭碧鳳</t>
    <phoneticPr fontId="77" type="noConversion"/>
  </si>
  <si>
    <t>21:16, 21:17</t>
    <phoneticPr fontId="77" type="noConversion"/>
  </si>
  <si>
    <t>20:22, 21:7</t>
    <phoneticPr fontId="77" type="noConversion"/>
  </si>
  <si>
    <t>21:18, 21:14</t>
    <phoneticPr fontId="77" type="noConversion"/>
  </si>
  <si>
    <t>21:19, 21:17</t>
    <phoneticPr fontId="77" type="noConversion"/>
  </si>
  <si>
    <t>21:16, 21:11</t>
    <phoneticPr fontId="77" type="noConversion"/>
  </si>
  <si>
    <t>21:23, 21:14</t>
    <phoneticPr fontId="77" type="noConversion"/>
  </si>
  <si>
    <t>King Kong</t>
    <phoneticPr fontId="77" type="noConversion"/>
  </si>
  <si>
    <t>我叫你</t>
    <phoneticPr fontId="77" type="noConversion"/>
  </si>
  <si>
    <t>我愛香港</t>
    <phoneticPr fontId="77" type="noConversion"/>
  </si>
  <si>
    <t>唔守波</t>
    <phoneticPr fontId="77" type="noConversion"/>
  </si>
</sst>
</file>

<file path=xl/styles.xml><?xml version="1.0" encoding="utf-8"?>
<styleSheet xmlns="http://schemas.openxmlformats.org/spreadsheetml/2006/main">
  <fonts count="144">
    <font>
      <sz val="12"/>
      <name val="Microsoft YaHei"/>
      <family val="2"/>
      <charset val="136"/>
    </font>
    <font>
      <sz val="12"/>
      <color indexed="8"/>
      <name val="????"/>
      <family val="1"/>
    </font>
    <font>
      <sz val="12"/>
      <color indexed="20"/>
      <name val="????"/>
      <family val="1"/>
    </font>
    <font>
      <sz val="12"/>
      <color indexed="17"/>
      <name val="????"/>
      <family val="1"/>
    </font>
    <font>
      <sz val="12"/>
      <color indexed="60"/>
      <name val="????"/>
      <family val="1"/>
    </font>
    <font>
      <sz val="12"/>
      <name val="????"/>
      <family val="1"/>
      <charset val="136"/>
    </font>
    <font>
      <b/>
      <sz val="15"/>
      <color indexed="56"/>
      <name val="????"/>
      <family val="1"/>
    </font>
    <font>
      <sz val="10"/>
      <color indexed="8"/>
      <name val="Arial"/>
      <family val="2"/>
    </font>
    <font>
      <b/>
      <sz val="13"/>
      <color indexed="56"/>
      <name val="????"/>
      <family val="1"/>
    </font>
    <font>
      <b/>
      <sz val="11"/>
      <color indexed="56"/>
      <name val="????"/>
      <family val="1"/>
    </font>
    <font>
      <sz val="18"/>
      <color indexed="56"/>
      <name val="????"/>
      <family val="1"/>
    </font>
    <font>
      <b/>
      <sz val="12"/>
      <color indexed="8"/>
      <name val="????"/>
      <family val="1"/>
    </font>
    <font>
      <sz val="12"/>
      <color indexed="62"/>
      <name val="????"/>
      <family val="1"/>
    </font>
    <font>
      <b/>
      <sz val="12"/>
      <color indexed="63"/>
      <name val="????"/>
      <family val="1"/>
    </font>
    <font>
      <sz val="12"/>
      <color indexed="9"/>
      <name val="????"/>
      <family val="1"/>
    </font>
    <font>
      <b/>
      <sz val="12"/>
      <color indexed="52"/>
      <name val="????"/>
      <family val="1"/>
    </font>
    <font>
      <i/>
      <sz val="12"/>
      <color indexed="23"/>
      <name val="????"/>
      <family val="1"/>
    </font>
    <font>
      <sz val="12"/>
      <color indexed="10"/>
      <name val="????"/>
      <family val="1"/>
    </font>
    <font>
      <b/>
      <sz val="12"/>
      <color indexed="9"/>
      <name val="????"/>
      <family val="1"/>
    </font>
    <font>
      <sz val="12"/>
      <color indexed="52"/>
      <name val="????"/>
      <family val="1"/>
    </font>
    <font>
      <sz val="12"/>
      <name val="新細明體"/>
      <family val="1"/>
      <charset val="136"/>
    </font>
    <font>
      <sz val="12"/>
      <name val="微軟正黑體"/>
      <family val="2"/>
      <charset val="136"/>
    </font>
    <font>
      <b/>
      <sz val="20"/>
      <name val="微軟正黑體"/>
      <family val="2"/>
      <charset val="136"/>
    </font>
    <font>
      <b/>
      <sz val="11"/>
      <name val="微軟正黑體"/>
      <family val="2"/>
      <charset val="136"/>
    </font>
    <font>
      <sz val="11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2"/>
      <color indexed="8"/>
      <name val="微軟正黑體"/>
      <family val="2"/>
      <charset val="136"/>
    </font>
    <font>
      <b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4"/>
      <name val="微軟正黑體"/>
      <family val="2"/>
      <charset val="136"/>
    </font>
    <font>
      <sz val="14"/>
      <name val="Calibri"/>
      <family val="2"/>
    </font>
    <font>
      <sz val="14"/>
      <name val="微軟正黑體"/>
      <family val="2"/>
      <charset val="136"/>
    </font>
    <font>
      <sz val="12"/>
      <name val="Calibri"/>
      <family val="2"/>
    </font>
    <font>
      <sz val="12"/>
      <color indexed="8"/>
      <name val="Microsoft YaHei"/>
      <family val="2"/>
      <charset val="136"/>
    </font>
    <font>
      <sz val="12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新細明體"/>
      <family val="1"/>
      <charset val="136"/>
    </font>
    <font>
      <sz val="7"/>
      <color indexed="8"/>
      <name val="新細明體"/>
      <family val="1"/>
      <charset val="136"/>
    </font>
    <font>
      <sz val="7"/>
      <name val="新細明體"/>
      <family val="1"/>
      <charset val="136"/>
    </font>
    <font>
      <sz val="12"/>
      <color indexed="12"/>
      <name val="Microsoft YaHei"/>
      <family val="2"/>
      <charset val="136"/>
    </font>
    <font>
      <sz val="12"/>
      <color indexed="12"/>
      <name val="Calibri"/>
      <family val="2"/>
    </font>
    <font>
      <b/>
      <sz val="12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indexed="8"/>
      <name val="Microsoft YaHei"/>
      <family val="2"/>
      <charset val="136"/>
    </font>
    <font>
      <b/>
      <u/>
      <sz val="11"/>
      <color indexed="8"/>
      <name val="Microsoft YaHei"/>
      <family val="2"/>
      <charset val="136"/>
    </font>
    <font>
      <b/>
      <i/>
      <u/>
      <sz val="10"/>
      <color indexed="8"/>
      <name val="Microsoft YaHei"/>
      <family val="2"/>
      <charset val="136"/>
    </font>
    <font>
      <b/>
      <sz val="12"/>
      <color indexed="8"/>
      <name val="Microsoft YaHei"/>
      <family val="2"/>
      <charset val="136"/>
    </font>
    <font>
      <b/>
      <sz val="11"/>
      <color indexed="8"/>
      <name val="Microsoft YaHei"/>
      <family val="2"/>
      <charset val="136"/>
    </font>
    <font>
      <sz val="10"/>
      <color indexed="8"/>
      <name val="Microsoft YaHei"/>
      <family val="2"/>
      <charset val="136"/>
    </font>
    <font>
      <sz val="8"/>
      <color indexed="8"/>
      <name val="Microsoft YaHei"/>
      <family val="2"/>
      <charset val="136"/>
    </font>
    <font>
      <b/>
      <sz val="8"/>
      <color indexed="8"/>
      <name val="Microsoft YaHei"/>
      <family val="2"/>
      <charset val="136"/>
    </font>
    <font>
      <b/>
      <i/>
      <u/>
      <sz val="11"/>
      <color indexed="8"/>
      <name val="Microsoft YaHei"/>
      <family val="2"/>
      <charset val="136"/>
    </font>
    <font>
      <b/>
      <i/>
      <u/>
      <sz val="8"/>
      <color indexed="8"/>
      <name val="Microsoft YaHei"/>
      <family val="2"/>
      <charset val="136"/>
    </font>
    <font>
      <sz val="11"/>
      <color indexed="8"/>
      <name val="Calibri"/>
      <family val="2"/>
    </font>
    <font>
      <u/>
      <sz val="11"/>
      <color indexed="8"/>
      <name val="Microsoft YaHei"/>
      <family val="2"/>
      <charset val="136"/>
    </font>
    <font>
      <u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icrosoft YaHei"/>
      <family val="2"/>
      <charset val="136"/>
    </font>
    <font>
      <sz val="18"/>
      <color indexed="8"/>
      <name val="Microsoft YaHei"/>
      <family val="2"/>
      <charset val="136"/>
    </font>
    <font>
      <b/>
      <sz val="14"/>
      <color indexed="8"/>
      <name val="Microsoft YaHei"/>
      <family val="2"/>
      <charset val="136"/>
    </font>
    <font>
      <u/>
      <sz val="10"/>
      <color indexed="8"/>
      <name val="Microsoft YaHei"/>
      <family val="2"/>
      <charset val="136"/>
    </font>
    <font>
      <u/>
      <sz val="8"/>
      <color indexed="8"/>
      <name val="Microsoft YaHei"/>
      <family val="2"/>
      <charset val="136"/>
    </font>
    <font>
      <b/>
      <sz val="18"/>
      <name val="Microsoft YaHei"/>
      <family val="2"/>
      <charset val="136"/>
    </font>
    <font>
      <b/>
      <sz val="18"/>
      <name val="微軟正黑體"/>
      <family val="2"/>
      <charset val="136"/>
    </font>
    <font>
      <b/>
      <sz val="18"/>
      <name val="新細明體"/>
      <family val="1"/>
      <charset val="136"/>
    </font>
    <font>
      <sz val="14"/>
      <name val="新細明體"/>
      <family val="1"/>
      <charset val="136"/>
    </font>
    <font>
      <b/>
      <i/>
      <sz val="12"/>
      <name val="新細明體"/>
      <family val="1"/>
      <charset val="136"/>
    </font>
    <font>
      <sz val="14"/>
      <color indexed="8"/>
      <name val="Calibri"/>
      <family val="2"/>
    </font>
    <font>
      <b/>
      <sz val="12"/>
      <name val="Calibri"/>
      <family val="2"/>
    </font>
    <font>
      <b/>
      <u/>
      <sz val="12"/>
      <color indexed="8"/>
      <name val="Calibri"/>
      <family val="2"/>
    </font>
    <font>
      <b/>
      <u/>
      <sz val="12"/>
      <name val="Calibri"/>
      <family val="2"/>
    </font>
    <font>
      <u/>
      <sz val="14"/>
      <color indexed="8"/>
      <name val="Calibri"/>
      <family val="2"/>
    </font>
    <font>
      <u/>
      <vertAlign val="superscript"/>
      <sz val="14"/>
      <color indexed="8"/>
      <name val="Calibri"/>
      <family val="2"/>
    </font>
    <font>
      <u/>
      <sz val="10"/>
      <color indexed="8"/>
      <name val="Calibri"/>
      <family val="2"/>
    </font>
    <font>
      <b/>
      <sz val="18"/>
      <color indexed="8"/>
      <name val="Microsoft YaHei"/>
      <family val="2"/>
      <charset val="136"/>
    </font>
    <font>
      <sz val="12"/>
      <name val="Microsoft YaHei"/>
      <family val="2"/>
      <charset val="136"/>
    </font>
    <font>
      <sz val="9"/>
      <name val="Microsoft YaHei"/>
      <family val="2"/>
      <charset val="136"/>
    </font>
    <font>
      <b/>
      <i/>
      <sz val="12"/>
      <name val="Calibri"/>
      <family val="2"/>
    </font>
    <font>
      <b/>
      <sz val="12"/>
      <color indexed="8"/>
      <name val="微軟正黑體"/>
      <family val="2"/>
      <charset val="136"/>
    </font>
    <font>
      <i/>
      <sz val="12"/>
      <name val="Calibri"/>
      <family val="2"/>
    </font>
    <font>
      <sz val="11"/>
      <color indexed="8"/>
      <name val="微軟正黑體"/>
      <family val="2"/>
      <charset val="136"/>
    </font>
    <font>
      <sz val="16"/>
      <name val="Calibri"/>
      <family val="2"/>
    </font>
    <font>
      <sz val="7"/>
      <name val="Calibri"/>
      <family val="2"/>
    </font>
    <font>
      <b/>
      <i/>
      <u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u/>
      <sz val="8"/>
      <color indexed="8"/>
      <name val="Calibri"/>
      <family val="2"/>
    </font>
    <font>
      <u/>
      <sz val="8"/>
      <color indexed="8"/>
      <name val="Calibri"/>
      <family val="2"/>
    </font>
    <font>
      <u/>
      <sz val="12"/>
      <color indexed="8"/>
      <name val="Calibri"/>
      <family val="2"/>
    </font>
    <font>
      <i/>
      <sz val="11"/>
      <color indexed="8"/>
      <name val="Microsoft YaHei"/>
      <family val="2"/>
    </font>
    <font>
      <b/>
      <sz val="12"/>
      <name val="Calibri"/>
      <family val="2"/>
    </font>
    <font>
      <b/>
      <sz val="12"/>
      <name val="微軟正黑體"/>
      <family val="2"/>
      <charset val="136"/>
    </font>
    <font>
      <b/>
      <sz val="12"/>
      <color indexed="12"/>
      <name val="Calibri"/>
      <family val="2"/>
    </font>
    <font>
      <b/>
      <sz val="12"/>
      <color indexed="12"/>
      <name val="微軟正黑體"/>
      <family val="2"/>
      <charset val="136"/>
    </font>
    <font>
      <b/>
      <sz val="12"/>
      <color indexed="10"/>
      <name val="Calibri"/>
      <family val="2"/>
    </font>
    <font>
      <b/>
      <sz val="12"/>
      <color indexed="48"/>
      <name val="Calibri"/>
      <family val="2"/>
    </font>
    <font>
      <sz val="12"/>
      <color indexed="12"/>
      <name val="Calibri"/>
      <family val="2"/>
    </font>
    <font>
      <sz val="12"/>
      <name val="Calibri"/>
      <family val="2"/>
    </font>
    <font>
      <sz val="12"/>
      <color indexed="21"/>
      <name val="Calibri"/>
      <family val="2"/>
    </font>
    <font>
      <sz val="12"/>
      <color indexed="10"/>
      <name val="Calibri"/>
      <family val="2"/>
    </font>
    <font>
      <b/>
      <u/>
      <sz val="12"/>
      <name val="細明體"/>
      <family val="3"/>
      <charset val="136"/>
    </font>
    <font>
      <sz val="48"/>
      <name val="Microsoft JhengHei Light"/>
      <family val="1"/>
      <charset val="136"/>
    </font>
    <font>
      <sz val="11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1"/>
      <color rgb="FF000000"/>
      <name val="微軟正黑體"/>
      <family val="2"/>
      <charset val="136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2"/>
      <color rgb="FFFF0000"/>
      <name val="Calibri"/>
      <family val="2"/>
    </font>
    <font>
      <sz val="12"/>
      <name val="細明體"/>
      <family val="3"/>
      <charset val="136"/>
    </font>
    <font>
      <b/>
      <sz val="28"/>
      <name val="細明體"/>
      <family val="3"/>
      <charset val="136"/>
    </font>
    <font>
      <sz val="11"/>
      <name val="Calibri"/>
      <family val="2"/>
    </font>
    <font>
      <b/>
      <sz val="28"/>
      <name val="Calibri"/>
      <family val="2"/>
    </font>
    <font>
      <sz val="11"/>
      <name val="Microsoft YaHei"/>
      <family val="2"/>
      <charset val="136"/>
    </font>
    <font>
      <i/>
      <sz val="12"/>
      <name val="Microsoft YaHei"/>
      <family val="2"/>
      <charset val="136"/>
    </font>
    <font>
      <b/>
      <sz val="12"/>
      <name val="細明體"/>
      <family val="3"/>
      <charset val="136"/>
    </font>
    <font>
      <sz val="12"/>
      <color theme="1"/>
      <name val="Calibri"/>
      <family val="2"/>
    </font>
    <font>
      <b/>
      <sz val="12"/>
      <name val="Calibri"/>
      <family val="3"/>
      <charset val="136"/>
    </font>
    <font>
      <sz val="12"/>
      <name val="Microsoft JhengHei Light"/>
      <family val="2"/>
      <charset val="136"/>
    </font>
    <font>
      <b/>
      <sz val="16"/>
      <name val="Microsoft JhengHei Light"/>
      <family val="2"/>
      <charset val="136"/>
    </font>
    <font>
      <sz val="12"/>
      <name val="Microsoft JhengHei"/>
      <family val="2"/>
      <charset val="136"/>
    </font>
    <font>
      <b/>
      <sz val="16"/>
      <name val="Microsoft JhengHei"/>
      <family val="2"/>
      <charset val="136"/>
    </font>
    <font>
      <b/>
      <sz val="16"/>
      <color indexed="12"/>
      <name val="Microsoft JhengHei"/>
      <family val="2"/>
      <charset val="136"/>
    </font>
    <font>
      <b/>
      <sz val="14"/>
      <color indexed="12"/>
      <name val="Microsoft JhengHei"/>
      <family val="2"/>
      <charset val="136"/>
    </font>
    <font>
      <b/>
      <sz val="14"/>
      <name val="Microsoft JhengHei"/>
      <family val="2"/>
      <charset val="136"/>
    </font>
    <font>
      <sz val="14"/>
      <name val="Microsoft JhengHei"/>
      <family val="2"/>
      <charset val="136"/>
    </font>
    <font>
      <sz val="16"/>
      <name val="Microsoft JhengHei"/>
      <family val="2"/>
      <charset val="136"/>
    </font>
    <font>
      <b/>
      <sz val="16"/>
      <color indexed="12"/>
      <name val="Calibri"/>
      <family val="2"/>
    </font>
    <font>
      <b/>
      <sz val="16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48"/>
      <name val="Calibri"/>
      <family val="2"/>
    </font>
    <font>
      <sz val="14"/>
      <color indexed="12"/>
      <name val="Calibri"/>
      <family val="2"/>
    </font>
    <font>
      <sz val="14"/>
      <color indexed="21"/>
      <name val="Calibri"/>
      <family val="2"/>
    </font>
    <font>
      <sz val="14"/>
      <color indexed="25"/>
      <name val="Calibri"/>
      <family val="2"/>
    </font>
    <font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4"/>
      <color indexed="10"/>
      <name val="Calibri"/>
      <family val="2"/>
    </font>
    <font>
      <sz val="14"/>
      <color indexed="8"/>
      <name val="Microsoft JhengHei"/>
      <family val="2"/>
      <charset val="136"/>
    </font>
    <font>
      <sz val="12"/>
      <color indexed="8"/>
      <name val="Microsoft JhengHei"/>
      <family val="2"/>
      <charset val="136"/>
    </font>
  </fonts>
  <fills count="34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34"/>
        <bgColor indexed="4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17"/>
      </left>
      <right style="thin">
        <color indexed="8"/>
      </right>
      <top style="double">
        <color indexed="17"/>
      </top>
      <bottom/>
      <diagonal/>
    </border>
    <border>
      <left style="thin">
        <color indexed="8"/>
      </left>
      <right style="thin">
        <color indexed="8"/>
      </right>
      <top style="double">
        <color indexed="17"/>
      </top>
      <bottom/>
      <diagonal/>
    </border>
    <border>
      <left style="double">
        <color indexed="17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17"/>
      </top>
      <bottom style="double">
        <color indexed="57"/>
      </bottom>
      <diagonal/>
    </border>
    <border>
      <left style="thin">
        <color indexed="8"/>
      </left>
      <right style="thin">
        <color indexed="8"/>
      </right>
      <top/>
      <bottom style="thin">
        <color indexed="57"/>
      </bottom>
      <diagonal/>
    </border>
    <border>
      <left style="thin">
        <color indexed="8"/>
      </left>
      <right/>
      <top style="double">
        <color indexed="17"/>
      </top>
      <bottom/>
      <diagonal/>
    </border>
    <border>
      <left style="thin">
        <color indexed="8"/>
      </left>
      <right style="thin">
        <color indexed="8"/>
      </right>
      <top style="thin">
        <color indexed="57"/>
      </top>
      <bottom style="double">
        <color indexed="57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57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57"/>
      </bottom>
      <diagonal/>
    </border>
    <border>
      <left style="thin">
        <color indexed="8"/>
      </left>
      <right style="thin">
        <color indexed="8"/>
      </right>
      <top/>
      <bottom style="double">
        <color indexed="57"/>
      </bottom>
      <diagonal/>
    </border>
    <border>
      <left/>
      <right style="thin">
        <color indexed="57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17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57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20"/>
      </bottom>
      <diagonal/>
    </border>
    <border>
      <left style="thin">
        <color indexed="8"/>
      </left>
      <right/>
      <top style="thin">
        <color indexed="20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53">
    <xf numFmtId="0" fontId="0" fillId="0" borderId="0">
      <alignment vertical="center"/>
    </xf>
    <xf numFmtId="0" fontId="2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5" fillId="5" borderId="1" applyNumberFormat="0" applyProtection="0">
      <alignment vertical="center"/>
    </xf>
    <xf numFmtId="0" fontId="6" fillId="0" borderId="2" applyNumberFormat="0" applyFill="0" applyProtection="0">
      <alignment vertical="center"/>
    </xf>
    <xf numFmtId="0" fontId="7" fillId="0" borderId="0"/>
    <xf numFmtId="0" fontId="8" fillId="0" borderId="3" applyNumberFormat="0" applyFill="0" applyProtection="0">
      <alignment vertical="center"/>
    </xf>
    <xf numFmtId="0" fontId="1" fillId="0" borderId="0">
      <alignment vertical="center"/>
    </xf>
    <xf numFmtId="0" fontId="9" fillId="0" borderId="4" applyNumberFormat="0" applyFill="0" applyProtection="0">
      <alignment vertical="center"/>
    </xf>
    <xf numFmtId="0" fontId="9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5" applyNumberFormat="0" applyFill="0" applyProtection="0">
      <alignment vertical="center"/>
    </xf>
    <xf numFmtId="0" fontId="12" fillId="6" borderId="6" applyNumberFormat="0" applyProtection="0">
      <alignment vertical="center"/>
    </xf>
    <xf numFmtId="0" fontId="13" fillId="7" borderId="7" applyNumberFormat="0" applyProtection="0">
      <alignment vertical="center"/>
    </xf>
    <xf numFmtId="0" fontId="15" fillId="7" borderId="6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8" fillId="8" borderId="8" applyNumberFormat="0" applyProtection="0">
      <alignment vertical="center"/>
    </xf>
    <xf numFmtId="0" fontId="19" fillId="0" borderId="9" applyNumberFormat="0" applyFill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9" borderId="0" applyNumberFormat="0" applyBorder="0" applyProtection="0">
      <alignment vertical="center"/>
    </xf>
    <xf numFmtId="0" fontId="14" fillId="10" borderId="0" applyNumberFormat="0" applyBorder="0" applyProtection="0">
      <alignment vertical="center"/>
    </xf>
    <xf numFmtId="0" fontId="14" fillId="11" borderId="0" applyNumberFormat="0" applyBorder="0" applyProtection="0">
      <alignment vertical="center"/>
    </xf>
    <xf numFmtId="0" fontId="14" fillId="12" borderId="0" applyNumberFormat="0" applyBorder="0" applyProtection="0">
      <alignment vertical="center"/>
    </xf>
    <xf numFmtId="0" fontId="14" fillId="13" borderId="0" applyNumberFormat="0" applyBorder="0" applyProtection="0">
      <alignment vertical="center"/>
    </xf>
    <xf numFmtId="0" fontId="14" fillId="14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1" fillId="20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21" borderId="0" applyNumberFormat="0" applyBorder="0" applyProtection="0">
      <alignment vertical="center"/>
    </xf>
    <xf numFmtId="0" fontId="1" fillId="22" borderId="0" applyNumberForma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1" fillId="20" borderId="0" applyNumberFormat="0" applyBorder="0" applyProtection="0">
      <alignment vertical="center"/>
    </xf>
    <xf numFmtId="0" fontId="1" fillId="12" borderId="0" applyNumberFormat="0" applyBorder="0" applyProtection="0">
      <alignment vertical="center"/>
    </xf>
    <xf numFmtId="0" fontId="1" fillId="13" borderId="0" applyNumberFormat="0" applyBorder="0" applyProtection="0">
      <alignment vertical="center"/>
    </xf>
    <xf numFmtId="0" fontId="1" fillId="23" borderId="0" applyNumberFormat="0" applyBorder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</cellStyleXfs>
  <cellXfs count="6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24" applyFont="1"/>
    <xf numFmtId="0" fontId="34" fillId="0" borderId="0" xfId="24" applyFont="1" applyAlignment="1">
      <alignment horizontal="center"/>
    </xf>
    <xf numFmtId="0" fontId="35" fillId="0" borderId="0" xfId="52" applyFont="1" applyAlignment="1">
      <alignment horizontal="left"/>
    </xf>
    <xf numFmtId="0" fontId="37" fillId="0" borderId="0" xfId="52" applyFont="1" applyAlignment="1">
      <alignment horizontal="right"/>
    </xf>
    <xf numFmtId="0" fontId="37" fillId="0" borderId="0" xfId="52" applyFont="1" applyAlignment="1">
      <alignment horizontal="center"/>
    </xf>
    <xf numFmtId="0" fontId="37" fillId="0" borderId="0" xfId="52" applyFont="1"/>
    <xf numFmtId="0" fontId="33" fillId="0" borderId="0" xfId="52" applyFont="1" applyAlignment="1">
      <alignment horizontal="left"/>
    </xf>
    <xf numFmtId="0" fontId="20" fillId="0" borderId="0" xfId="52" applyAlignment="1">
      <alignment horizontal="right"/>
    </xf>
    <xf numFmtId="0" fontId="20" fillId="0" borderId="0" xfId="52" applyAlignment="1">
      <alignment horizontal="center"/>
    </xf>
    <xf numFmtId="0" fontId="20" fillId="0" borderId="0" xfId="52"/>
    <xf numFmtId="0" fontId="0" fillId="0" borderId="0" xfId="24" applyFont="1"/>
    <xf numFmtId="0" fontId="33" fillId="0" borderId="10" xfId="24" applyFont="1" applyBorder="1" applyAlignment="1">
      <alignment horizontal="center" vertical="top" wrapText="1"/>
    </xf>
    <xf numFmtId="0" fontId="40" fillId="0" borderId="0" xfId="24" applyFont="1" applyAlignment="1">
      <alignment horizontal="center" vertical="top" wrapText="1"/>
    </xf>
    <xf numFmtId="0" fontId="41" fillId="0" borderId="10" xfId="24" applyFont="1" applyBorder="1" applyAlignment="1">
      <alignment horizontal="center" vertical="top" wrapText="1"/>
    </xf>
    <xf numFmtId="0" fontId="34" fillId="0" borderId="0" xfId="24" applyFont="1" applyAlignment="1">
      <alignment horizontal="left"/>
    </xf>
    <xf numFmtId="0" fontId="39" fillId="0" borderId="0" xfId="52" applyFont="1" applyAlignment="1">
      <alignment horizontal="left"/>
    </xf>
    <xf numFmtId="0" fontId="0" fillId="0" borderId="0" xfId="24" applyFont="1" applyAlignment="1">
      <alignment horizontal="center"/>
    </xf>
    <xf numFmtId="0" fontId="42" fillId="0" borderId="14" xfId="24" applyFont="1" applyBorder="1"/>
    <xf numFmtId="0" fontId="43" fillId="0" borderId="15" xfId="0" applyFont="1" applyBorder="1" applyAlignment="1">
      <alignment horizontal="center"/>
    </xf>
    <xf numFmtId="0" fontId="44" fillId="0" borderId="16" xfId="24" applyFont="1" applyBorder="1" applyAlignment="1">
      <alignment horizontal="center"/>
    </xf>
    <xf numFmtId="0" fontId="44" fillId="0" borderId="0" xfId="24" applyFont="1"/>
    <xf numFmtId="0" fontId="42" fillId="0" borderId="0" xfId="24" applyFont="1"/>
    <xf numFmtId="49" fontId="45" fillId="0" borderId="15" xfId="24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>
      <alignment vertical="center"/>
    </xf>
    <xf numFmtId="0" fontId="46" fillId="0" borderId="0" xfId="0" applyFont="1" applyAlignment="1">
      <alignment horizontal="center"/>
    </xf>
    <xf numFmtId="0" fontId="44" fillId="0" borderId="17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>
      <alignment vertical="center"/>
    </xf>
    <xf numFmtId="0" fontId="34" fillId="0" borderId="16" xfId="24" applyFont="1" applyBorder="1"/>
    <xf numFmtId="0" fontId="50" fillId="0" borderId="0" xfId="0" applyFont="1">
      <alignment vertical="center"/>
    </xf>
    <xf numFmtId="0" fontId="44" fillId="0" borderId="15" xfId="0" applyFont="1" applyBorder="1" applyAlignment="1">
      <alignment horizontal="center"/>
    </xf>
    <xf numFmtId="0" fontId="44" fillId="0" borderId="18" xfId="0" applyFont="1" applyBorder="1">
      <alignment vertical="center"/>
    </xf>
    <xf numFmtId="0" fontId="44" fillId="0" borderId="1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8" fillId="0" borderId="0" xfId="24" applyFont="1"/>
    <xf numFmtId="0" fontId="44" fillId="0" borderId="18" xfId="0" applyFont="1" applyBorder="1" applyAlignment="1">
      <alignment horizontal="center"/>
    </xf>
    <xf numFmtId="0" fontId="44" fillId="0" borderId="0" xfId="24" applyFont="1" applyAlignment="1">
      <alignment horizontal="right"/>
    </xf>
    <xf numFmtId="0" fontId="44" fillId="0" borderId="20" xfId="0" applyFont="1" applyBorder="1">
      <alignment vertical="center"/>
    </xf>
    <xf numFmtId="0" fontId="44" fillId="0" borderId="16" xfId="0" applyFont="1" applyBorder="1" applyAlignment="1">
      <alignment horizontal="center"/>
    </xf>
    <xf numFmtId="0" fontId="44" fillId="0" borderId="16" xfId="24" applyFont="1" applyBorder="1"/>
    <xf numFmtId="0" fontId="47" fillId="0" borderId="0" xfId="24" applyFont="1" applyAlignment="1">
      <alignment horizontal="center"/>
    </xf>
    <xf numFmtId="0" fontId="44" fillId="0" borderId="16" xfId="24" applyFont="1" applyBorder="1" applyAlignment="1">
      <alignment horizontal="center" vertical="center"/>
    </xf>
    <xf numFmtId="0" fontId="35" fillId="0" borderId="10" xfId="24" applyFont="1" applyBorder="1" applyAlignment="1">
      <alignment horizontal="center" vertical="center"/>
    </xf>
    <xf numFmtId="0" fontId="43" fillId="0" borderId="17" xfId="0" applyFont="1" applyBorder="1" applyAlignment="1">
      <alignment horizontal="center"/>
    </xf>
    <xf numFmtId="0" fontId="44" fillId="0" borderId="10" xfId="24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49" fontId="45" fillId="0" borderId="0" xfId="24" applyNumberFormat="1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18" xfId="24" applyFont="1" applyBorder="1"/>
    <xf numFmtId="0" fontId="43" fillId="0" borderId="0" xfId="0" applyFont="1" applyAlignment="1">
      <alignment horizontal="center"/>
    </xf>
    <xf numFmtId="0" fontId="55" fillId="0" borderId="0" xfId="0" applyFont="1">
      <alignment vertical="center"/>
    </xf>
    <xf numFmtId="0" fontId="44" fillId="0" borderId="0" xfId="24" applyFont="1" applyAlignment="1">
      <alignment horizontal="center"/>
    </xf>
    <xf numFmtId="0" fontId="56" fillId="0" borderId="0" xfId="0" applyFont="1">
      <alignment vertical="center"/>
    </xf>
    <xf numFmtId="0" fontId="54" fillId="0" borderId="0" xfId="0" applyFont="1">
      <alignment vertical="center"/>
    </xf>
    <xf numFmtId="0" fontId="47" fillId="0" borderId="0" xfId="0" applyFont="1" applyAlignment="1">
      <alignment horizontal="center" vertical="center"/>
    </xf>
    <xf numFmtId="0" fontId="54" fillId="0" borderId="10" xfId="24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47" fillId="0" borderId="0" xfId="24" applyFont="1" applyAlignment="1">
      <alignment horizontal="right"/>
    </xf>
    <xf numFmtId="0" fontId="59" fillId="0" borderId="0" xfId="24" applyFont="1" applyAlignment="1">
      <alignment horizontal="center" vertical="center"/>
    </xf>
    <xf numFmtId="0" fontId="47" fillId="0" borderId="0" xfId="24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47" fillId="0" borderId="0" xfId="24" applyFont="1"/>
    <xf numFmtId="0" fontId="61" fillId="0" borderId="0" xfId="0" applyFont="1">
      <alignment vertical="center"/>
    </xf>
    <xf numFmtId="0" fontId="49" fillId="0" borderId="0" xfId="0" applyFont="1">
      <alignment vertical="center"/>
    </xf>
    <xf numFmtId="0" fontId="47" fillId="0" borderId="0" xfId="0" applyFont="1" applyAlignment="1">
      <alignment horizontal="right" vertical="center"/>
    </xf>
    <xf numFmtId="0" fontId="62" fillId="0" borderId="0" xfId="0" applyFont="1">
      <alignment vertical="center"/>
    </xf>
    <xf numFmtId="0" fontId="0" fillId="0" borderId="0" xfId="20" applyFont="1"/>
    <xf numFmtId="0" fontId="0" fillId="0" borderId="0" xfId="20" applyFont="1" applyAlignment="1">
      <alignment horizontal="center"/>
    </xf>
    <xf numFmtId="0" fontId="28" fillId="0" borderId="0" xfId="49" applyFont="1" applyAlignment="1">
      <alignment horizontal="left"/>
    </xf>
    <xf numFmtId="0" fontId="20" fillId="0" borderId="0" xfId="49" applyAlignment="1">
      <alignment horizontal="center"/>
    </xf>
    <xf numFmtId="0" fontId="20" fillId="0" borderId="0" xfId="49" applyAlignment="1">
      <alignment horizontal="left"/>
    </xf>
    <xf numFmtId="0" fontId="20" fillId="0" borderId="0" xfId="49"/>
    <xf numFmtId="0" fontId="63" fillId="0" borderId="0" xfId="20" applyFont="1"/>
    <xf numFmtId="0" fontId="64" fillId="0" borderId="0" xfId="49" applyFont="1" applyAlignment="1">
      <alignment horizontal="left"/>
    </xf>
    <xf numFmtId="0" fontId="66" fillId="0" borderId="0" xfId="49" applyFont="1" applyAlignment="1">
      <alignment horizontal="center"/>
    </xf>
    <xf numFmtId="0" fontId="67" fillId="0" borderId="0" xfId="49" applyFont="1" applyAlignment="1">
      <alignment horizontal="center"/>
    </xf>
    <xf numFmtId="0" fontId="33" fillId="0" borderId="11" xfId="20" applyFont="1" applyBorder="1" applyAlignment="1">
      <alignment horizontal="center"/>
    </xf>
    <xf numFmtId="0" fontId="33" fillId="0" borderId="10" xfId="49" applyFont="1" applyBorder="1" applyAlignment="1">
      <alignment horizontal="center"/>
    </xf>
    <xf numFmtId="0" fontId="33" fillId="17" borderId="10" xfId="49" applyFont="1" applyFill="1" applyBorder="1" applyAlignment="1">
      <alignment horizontal="center"/>
    </xf>
    <xf numFmtId="0" fontId="33" fillId="0" borderId="21" xfId="20" applyFont="1" applyBorder="1" applyAlignment="1">
      <alignment horizontal="center"/>
    </xf>
    <xf numFmtId="0" fontId="0" fillId="0" borderId="10" xfId="20" applyFont="1" applyBorder="1"/>
    <xf numFmtId="0" fontId="0" fillId="0" borderId="10" xfId="20" applyFont="1" applyBorder="1" applyAlignment="1">
      <alignment horizontal="center"/>
    </xf>
    <xf numFmtId="0" fontId="0" fillId="0" borderId="0" xfId="20" applyFont="1" applyAlignment="1">
      <alignment horizontal="left"/>
    </xf>
    <xf numFmtId="0" fontId="33" fillId="0" borderId="22" xfId="20" applyFont="1" applyBorder="1" applyAlignment="1">
      <alignment horizontal="center"/>
    </xf>
    <xf numFmtId="0" fontId="21" fillId="0" borderId="10" xfId="51" applyFont="1" applyBorder="1" applyAlignment="1">
      <alignment horizontal="center"/>
    </xf>
    <xf numFmtId="0" fontId="33" fillId="17" borderId="10" xfId="51" applyFont="1" applyFill="1" applyBorder="1" applyAlignment="1">
      <alignment horizontal="center"/>
    </xf>
    <xf numFmtId="0" fontId="33" fillId="0" borderId="18" xfId="20" applyFont="1" applyBorder="1" applyAlignment="1">
      <alignment horizontal="center"/>
    </xf>
    <xf numFmtId="0" fontId="0" fillId="0" borderId="22" xfId="20" applyFont="1" applyBorder="1" applyAlignment="1">
      <alignment horizontal="center"/>
    </xf>
    <xf numFmtId="0" fontId="33" fillId="0" borderId="23" xfId="20" applyFont="1" applyBorder="1" applyAlignment="1">
      <alignment horizontal="center"/>
    </xf>
    <xf numFmtId="0" fontId="33" fillId="0" borderId="20" xfId="22" applyFont="1" applyBorder="1" applyAlignment="1">
      <alignment horizontal="center"/>
    </xf>
    <xf numFmtId="0" fontId="33" fillId="0" borderId="19" xfId="22" applyFont="1" applyBorder="1" applyAlignment="1">
      <alignment horizontal="center"/>
    </xf>
    <xf numFmtId="0" fontId="33" fillId="0" borderId="24" xfId="20" applyFont="1" applyBorder="1" applyAlignment="1">
      <alignment horizontal="center"/>
    </xf>
    <xf numFmtId="0" fontId="33" fillId="0" borderId="0" xfId="20" applyFont="1" applyAlignment="1">
      <alignment horizontal="left"/>
    </xf>
    <xf numFmtId="0" fontId="33" fillId="0" borderId="0" xfId="20" applyFont="1" applyAlignment="1">
      <alignment horizontal="right"/>
    </xf>
    <xf numFmtId="0" fontId="33" fillId="0" borderId="0" xfId="20" applyFont="1"/>
    <xf numFmtId="0" fontId="33" fillId="0" borderId="25" xfId="20" applyFont="1" applyBorder="1" applyAlignment="1">
      <alignment horizontal="center"/>
    </xf>
    <xf numFmtId="0" fontId="33" fillId="0" borderId="21" xfId="22" applyFont="1" applyBorder="1" applyAlignment="1">
      <alignment horizontal="center"/>
    </xf>
    <xf numFmtId="0" fontId="33" fillId="0" borderId="0" xfId="22" applyFont="1" applyAlignment="1">
      <alignment horizontal="center"/>
    </xf>
    <xf numFmtId="0" fontId="0" fillId="0" borderId="10" xfId="20" applyFont="1" applyBorder="1" applyAlignment="1">
      <alignment horizontal="left"/>
    </xf>
    <xf numFmtId="0" fontId="33" fillId="0" borderId="16" xfId="22" applyFont="1" applyBorder="1" applyAlignment="1">
      <alignment horizontal="center"/>
    </xf>
    <xf numFmtId="0" fontId="33" fillId="0" borderId="11" xfId="22" applyFont="1" applyBorder="1" applyAlignment="1">
      <alignment horizontal="center"/>
    </xf>
    <xf numFmtId="0" fontId="33" fillId="0" borderId="10" xfId="22" applyFont="1" applyBorder="1" applyAlignment="1">
      <alignment horizontal="center"/>
    </xf>
    <xf numFmtId="0" fontId="33" fillId="0" borderId="18" xfId="22" applyFont="1" applyBorder="1" applyAlignment="1">
      <alignment horizontal="center"/>
    </xf>
    <xf numFmtId="0" fontId="33" fillId="0" borderId="17" xfId="22" applyFont="1" applyBorder="1" applyAlignment="1">
      <alignment horizontal="center"/>
    </xf>
    <xf numFmtId="0" fontId="33" fillId="0" borderId="0" xfId="0" applyFont="1">
      <alignment vertical="center"/>
    </xf>
    <xf numFmtId="0" fontId="68" fillId="0" borderId="0" xfId="52" applyFont="1" applyAlignment="1">
      <alignment horizontal="left"/>
    </xf>
    <xf numFmtId="0" fontId="33" fillId="0" borderId="21" xfId="24" applyFont="1" applyBorder="1" applyAlignment="1">
      <alignment horizontal="center" vertical="top" wrapText="1"/>
    </xf>
    <xf numFmtId="0" fontId="35" fillId="0" borderId="0" xfId="24" applyFont="1"/>
    <xf numFmtId="0" fontId="70" fillId="0" borderId="15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70" fillId="0" borderId="17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20" fontId="70" fillId="0" borderId="0" xfId="24" applyNumberFormat="1" applyFont="1" applyAlignment="1">
      <alignment horizontal="center"/>
    </xf>
    <xf numFmtId="0" fontId="35" fillId="0" borderId="15" xfId="24" applyFont="1" applyBorder="1" applyAlignment="1">
      <alignment horizontal="center"/>
    </xf>
    <xf numFmtId="0" fontId="35" fillId="0" borderId="10" xfId="24" applyFont="1" applyBorder="1" applyAlignment="1">
      <alignment horizontal="center"/>
    </xf>
    <xf numFmtId="0" fontId="72" fillId="0" borderId="0" xfId="0" applyFont="1">
      <alignment vertical="center"/>
    </xf>
    <xf numFmtId="0" fontId="35" fillId="0" borderId="0" xfId="0" applyFont="1">
      <alignment vertical="center"/>
    </xf>
    <xf numFmtId="0" fontId="74" fillId="0" borderId="0" xfId="0" applyFont="1">
      <alignment vertical="center"/>
    </xf>
    <xf numFmtId="0" fontId="57" fillId="0" borderId="0" xfId="0" applyFont="1">
      <alignment vertical="center"/>
    </xf>
    <xf numFmtId="0" fontId="75" fillId="0" borderId="0" xfId="20" applyFont="1"/>
    <xf numFmtId="0" fontId="65" fillId="0" borderId="0" xfId="49" applyFont="1"/>
    <xf numFmtId="0" fontId="21" fillId="0" borderId="10" xfId="49" applyFont="1" applyBorder="1" applyAlignment="1">
      <alignment horizontal="center"/>
    </xf>
    <xf numFmtId="0" fontId="33" fillId="0" borderId="21" xfId="49" applyFont="1" applyBorder="1" applyAlignment="1">
      <alignment horizontal="center"/>
    </xf>
    <xf numFmtId="0" fontId="20" fillId="0" borderId="10" xfId="49" applyBorder="1"/>
    <xf numFmtId="0" fontId="0" fillId="0" borderId="13" xfId="20" applyFont="1" applyBorder="1" applyAlignment="1">
      <alignment horizontal="center"/>
    </xf>
    <xf numFmtId="0" fontId="33" fillId="0" borderId="18" xfId="49" applyFont="1" applyBorder="1" applyAlignment="1">
      <alignment horizontal="center"/>
    </xf>
    <xf numFmtId="0" fontId="20" fillId="0" borderId="22" xfId="49" applyBorder="1" applyAlignment="1">
      <alignment horizontal="center"/>
    </xf>
    <xf numFmtId="0" fontId="33" fillId="0" borderId="11" xfId="23" applyFont="1" applyBorder="1" applyAlignment="1">
      <alignment horizontal="center"/>
    </xf>
    <xf numFmtId="0" fontId="33" fillId="3" borderId="18" xfId="22" applyFont="1" applyFill="1" applyBorder="1" applyAlignment="1">
      <alignment horizontal="center"/>
    </xf>
    <xf numFmtId="0" fontId="33" fillId="17" borderId="18" xfId="22" applyFont="1" applyFill="1" applyBorder="1" applyAlignment="1">
      <alignment horizontal="center"/>
    </xf>
    <xf numFmtId="0" fontId="31" fillId="0" borderId="18" xfId="22" applyFont="1" applyBorder="1" applyAlignment="1">
      <alignment horizontal="center"/>
    </xf>
    <xf numFmtId="0" fontId="31" fillId="0" borderId="0" xfId="22" applyFont="1" applyAlignment="1">
      <alignment horizontal="center"/>
    </xf>
    <xf numFmtId="0" fontId="31" fillId="0" borderId="15" xfId="22" applyFont="1" applyBorder="1" applyAlignment="1">
      <alignment horizontal="center"/>
    </xf>
    <xf numFmtId="0" fontId="33" fillId="0" borderId="10" xfId="23" applyFont="1" applyBorder="1" applyAlignment="1">
      <alignment horizontal="center"/>
    </xf>
    <xf numFmtId="0" fontId="33" fillId="3" borderId="13" xfId="22" applyFont="1" applyFill="1" applyBorder="1" applyAlignment="1">
      <alignment horizontal="center"/>
    </xf>
    <xf numFmtId="0" fontId="33" fillId="17" borderId="13" xfId="22" applyFont="1" applyFill="1" applyBorder="1" applyAlignment="1">
      <alignment horizontal="center"/>
    </xf>
    <xf numFmtId="0" fontId="31" fillId="0" borderId="17" xfId="22" applyFont="1" applyBorder="1" applyAlignment="1">
      <alignment horizontal="center"/>
    </xf>
    <xf numFmtId="0" fontId="31" fillId="0" borderId="16" xfId="22" applyFont="1" applyBorder="1" applyAlignment="1">
      <alignment horizontal="center"/>
    </xf>
    <xf numFmtId="0" fontId="31" fillId="0" borderId="26" xfId="22" applyFont="1" applyBorder="1" applyAlignment="1">
      <alignment horizontal="center"/>
    </xf>
    <xf numFmtId="0" fontId="33" fillId="17" borderId="11" xfId="22" applyFont="1" applyFill="1" applyBorder="1" applyAlignment="1">
      <alignment horizontal="center"/>
    </xf>
    <xf numFmtId="0" fontId="31" fillId="0" borderId="19" xfId="22" applyFont="1" applyBorder="1" applyAlignment="1">
      <alignment horizontal="center"/>
    </xf>
    <xf numFmtId="0" fontId="31" fillId="0" borderId="14" xfId="22" applyFont="1" applyBorder="1" applyAlignment="1">
      <alignment horizontal="center"/>
    </xf>
    <xf numFmtId="0" fontId="33" fillId="3" borderId="22" xfId="22" applyFont="1" applyFill="1" applyBorder="1" applyAlignment="1">
      <alignment horizontal="center"/>
    </xf>
    <xf numFmtId="0" fontId="33" fillId="17" borderId="22" xfId="22" applyFont="1" applyFill="1" applyBorder="1" applyAlignment="1">
      <alignment horizontal="center"/>
    </xf>
    <xf numFmtId="0" fontId="33" fillId="3" borderId="11" xfId="22" applyFont="1" applyFill="1" applyBorder="1" applyAlignment="1">
      <alignment horizontal="center"/>
    </xf>
    <xf numFmtId="0" fontId="31" fillId="0" borderId="20" xfId="22" applyFont="1" applyBorder="1" applyAlignment="1">
      <alignment horizontal="center"/>
    </xf>
    <xf numFmtId="0" fontId="33" fillId="0" borderId="27" xfId="20" applyFont="1" applyBorder="1" applyAlignment="1">
      <alignment horizontal="center"/>
    </xf>
    <xf numFmtId="0" fontId="0" fillId="0" borderId="11" xfId="20" applyFont="1" applyBorder="1" applyAlignment="1">
      <alignment horizontal="center"/>
    </xf>
    <xf numFmtId="0" fontId="33" fillId="3" borderId="28" xfId="22" applyFont="1" applyFill="1" applyBorder="1" applyAlignment="1">
      <alignment horizontal="center"/>
    </xf>
    <xf numFmtId="0" fontId="33" fillId="0" borderId="29" xfId="20" applyFont="1" applyBorder="1" applyAlignment="1">
      <alignment horizontal="center"/>
    </xf>
    <xf numFmtId="0" fontId="33" fillId="0" borderId="30" xfId="20" applyFont="1" applyBorder="1" applyAlignment="1">
      <alignment horizontal="center"/>
    </xf>
    <xf numFmtId="0" fontId="33" fillId="0" borderId="31" xfId="20" applyFont="1" applyBorder="1" applyAlignment="1">
      <alignment horizontal="center"/>
    </xf>
    <xf numFmtId="0" fontId="31" fillId="0" borderId="32" xfId="22" applyFont="1" applyBorder="1" applyAlignment="1">
      <alignment horizontal="center"/>
    </xf>
    <xf numFmtId="0" fontId="33" fillId="0" borderId="33" xfId="20" applyFont="1" applyBorder="1" applyAlignment="1">
      <alignment horizontal="center"/>
    </xf>
    <xf numFmtId="0" fontId="33" fillId="0" borderId="34" xfId="20" applyFont="1" applyBorder="1" applyAlignment="1">
      <alignment horizontal="center"/>
    </xf>
    <xf numFmtId="0" fontId="31" fillId="0" borderId="35" xfId="22" applyFont="1" applyBorder="1" applyAlignment="1">
      <alignment horizontal="center"/>
    </xf>
    <xf numFmtId="0" fontId="33" fillId="0" borderId="36" xfId="20" applyFont="1" applyBorder="1" applyAlignment="1">
      <alignment horizontal="center"/>
    </xf>
    <xf numFmtId="0" fontId="33" fillId="0" borderId="37" xfId="20" applyFont="1" applyBorder="1" applyAlignment="1">
      <alignment horizontal="center"/>
    </xf>
    <xf numFmtId="0" fontId="33" fillId="0" borderId="0" xfId="49" applyFont="1" applyAlignment="1">
      <alignment horizontal="center"/>
    </xf>
    <xf numFmtId="0" fontId="33" fillId="0" borderId="0" xfId="49" applyFont="1" applyAlignment="1">
      <alignment horizontal="left"/>
    </xf>
    <xf numFmtId="0" fontId="33" fillId="0" borderId="0" xfId="49" applyFont="1"/>
    <xf numFmtId="0" fontId="33" fillId="0" borderId="0" xfId="20" applyFont="1" applyAlignment="1">
      <alignment horizontal="center"/>
    </xf>
    <xf numFmtId="0" fontId="28" fillId="0" borderId="0" xfId="20" applyFont="1"/>
    <xf numFmtId="0" fontId="31" fillId="0" borderId="0" xfId="49" applyFont="1" applyAlignment="1">
      <alignment horizontal="center"/>
    </xf>
    <xf numFmtId="0" fontId="78" fillId="0" borderId="0" xfId="49" applyFont="1" applyAlignment="1">
      <alignment horizontal="center"/>
    </xf>
    <xf numFmtId="0" fontId="78" fillId="0" borderId="0" xfId="20" applyFont="1" applyAlignment="1">
      <alignment horizontal="center"/>
    </xf>
    <xf numFmtId="0" fontId="31" fillId="0" borderId="16" xfId="20" applyFont="1" applyBorder="1" applyAlignment="1">
      <alignment horizontal="center"/>
    </xf>
    <xf numFmtId="0" fontId="33" fillId="0" borderId="10" xfId="20" applyFont="1" applyBorder="1"/>
    <xf numFmtId="0" fontId="33" fillId="0" borderId="10" xfId="20" applyFont="1" applyBorder="1" applyAlignment="1">
      <alignment horizontal="center"/>
    </xf>
    <xf numFmtId="0" fontId="33" fillId="0" borderId="10" xfId="51" applyFont="1" applyBorder="1" applyAlignment="1">
      <alignment horizontal="center"/>
    </xf>
    <xf numFmtId="0" fontId="33" fillId="0" borderId="10" xfId="20" applyFont="1" applyBorder="1" applyAlignment="1">
      <alignment horizontal="left"/>
    </xf>
    <xf numFmtId="0" fontId="27" fillId="0" borderId="16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33" fillId="0" borderId="19" xfId="0" applyFont="1" applyBorder="1">
      <alignment vertical="center"/>
    </xf>
    <xf numFmtId="0" fontId="33" fillId="0" borderId="3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71" fillId="0" borderId="0" xfId="21" applyFont="1" applyAlignment="1">
      <alignment horizontal="center" vertical="center"/>
    </xf>
    <xf numFmtId="0" fontId="42" fillId="24" borderId="0" xfId="50" applyFont="1" applyFill="1" applyAlignment="1">
      <alignment horizontal="center" vertical="center"/>
    </xf>
    <xf numFmtId="0" fontId="71" fillId="0" borderId="16" xfId="21" applyFont="1" applyBorder="1" applyAlignment="1">
      <alignment horizontal="center" vertical="center"/>
    </xf>
    <xf numFmtId="0" fontId="80" fillId="0" borderId="39" xfId="21" applyFont="1" applyBorder="1" applyAlignment="1">
      <alignment horizontal="center" vertical="center"/>
    </xf>
    <xf numFmtId="0" fontId="54" fillId="0" borderId="40" xfId="50" applyFont="1" applyBorder="1" applyAlignment="1">
      <alignment horizontal="center" vertical="center"/>
    </xf>
    <xf numFmtId="0" fontId="54" fillId="0" borderId="41" xfId="50" applyFont="1" applyBorder="1" applyAlignment="1">
      <alignment horizontal="center" vertical="center"/>
    </xf>
    <xf numFmtId="0" fontId="54" fillId="0" borderId="0" xfId="5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46" xfId="50" applyFont="1" applyBorder="1" applyAlignment="1">
      <alignment horizontal="center" vertical="center"/>
    </xf>
    <xf numFmtId="0" fontId="54" fillId="0" borderId="47" xfId="50" applyFont="1" applyBorder="1" applyAlignment="1">
      <alignment horizontal="center" vertical="center"/>
    </xf>
    <xf numFmtId="0" fontId="33" fillId="0" borderId="10" xfId="20" quotePrefix="1" applyFont="1" applyBorder="1" applyAlignment="1">
      <alignment horizontal="center"/>
    </xf>
    <xf numFmtId="0" fontId="76" fillId="0" borderId="10" xfId="20" applyFont="1" applyBorder="1" applyAlignment="1">
      <alignment horizontal="left"/>
    </xf>
    <xf numFmtId="0" fontId="33" fillId="0" borderId="11" xfId="20" applyFont="1" applyBorder="1"/>
    <xf numFmtId="0" fontId="33" fillId="0" borderId="11" xfId="20" applyFont="1" applyBorder="1" applyAlignment="1">
      <alignment horizontal="left"/>
    </xf>
    <xf numFmtId="0" fontId="33" fillId="0" borderId="0" xfId="0" applyFont="1" applyAlignment="1">
      <alignment horizontal="right" vertical="center"/>
    </xf>
    <xf numFmtId="0" fontId="76" fillId="0" borderId="10" xfId="20" quotePrefix="1" applyFont="1" applyBorder="1" applyAlignment="1">
      <alignment horizontal="center"/>
    </xf>
    <xf numFmtId="0" fontId="76" fillId="0" borderId="10" xfId="20" applyFont="1" applyBorder="1" applyAlignment="1">
      <alignment horizontal="center"/>
    </xf>
    <xf numFmtId="0" fontId="21" fillId="0" borderId="10" xfId="20" applyFont="1" applyBorder="1" applyAlignment="1">
      <alignment horizontal="left"/>
    </xf>
    <xf numFmtId="0" fontId="21" fillId="0" borderId="0" xfId="20" applyFont="1" applyAlignment="1">
      <alignment horizontal="center"/>
    </xf>
    <xf numFmtId="0" fontId="0" fillId="0" borderId="11" xfId="20" applyFont="1" applyBorder="1"/>
    <xf numFmtId="0" fontId="0" fillId="0" borderId="11" xfId="20" applyFont="1" applyBorder="1" applyAlignment="1">
      <alignment horizontal="left"/>
    </xf>
    <xf numFmtId="0" fontId="42" fillId="0" borderId="14" xfId="24" applyFont="1" applyBorder="1" applyAlignment="1">
      <alignment horizontal="left"/>
    </xf>
    <xf numFmtId="0" fontId="42" fillId="0" borderId="26" xfId="24" applyFont="1" applyBorder="1" applyAlignment="1">
      <alignment horizontal="left"/>
    </xf>
    <xf numFmtId="49" fontId="42" fillId="0" borderId="26" xfId="24" applyNumberFormat="1" applyFont="1" applyBorder="1" applyAlignment="1">
      <alignment horizontal="left"/>
    </xf>
    <xf numFmtId="0" fontId="34" fillId="0" borderId="0" xfId="24" applyFont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/>
    </xf>
    <xf numFmtId="49" fontId="104" fillId="0" borderId="15" xfId="24" applyNumberFormat="1" applyFont="1" applyBorder="1" applyAlignment="1">
      <alignment horizontal="center"/>
    </xf>
    <xf numFmtId="0" fontId="105" fillId="0" borderId="15" xfId="24" applyFont="1" applyBorder="1" applyAlignment="1">
      <alignment horizontal="center"/>
    </xf>
    <xf numFmtId="0" fontId="33" fillId="0" borderId="10" xfId="24" applyFont="1" applyBorder="1" applyAlignment="1">
      <alignment horizontal="center" vertical="center" wrapText="1"/>
    </xf>
    <xf numFmtId="0" fontId="41" fillId="0" borderId="10" xfId="24" applyFont="1" applyBorder="1" applyAlignment="1">
      <alignment horizontal="center" vertical="center" wrapText="1"/>
    </xf>
    <xf numFmtId="0" fontId="40" fillId="0" borderId="0" xfId="24" applyFont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5" fillId="0" borderId="0" xfId="24" applyNumberFormat="1" applyFont="1" applyAlignment="1">
      <alignment horizontal="center" vertical="center"/>
    </xf>
    <xf numFmtId="0" fontId="0" fillId="0" borderId="0" xfId="24" applyFont="1" applyAlignment="1">
      <alignment horizontal="center" vertical="center"/>
    </xf>
    <xf numFmtId="0" fontId="44" fillId="0" borderId="0" xfId="24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1" xfId="24" applyFont="1" applyBorder="1" applyAlignment="1">
      <alignment horizontal="center"/>
    </xf>
    <xf numFmtId="0" fontId="44" fillId="0" borderId="14" xfId="24" applyFont="1" applyBorder="1" applyAlignment="1">
      <alignment horizontal="center"/>
    </xf>
    <xf numFmtId="0" fontId="44" fillId="0" borderId="15" xfId="24" applyFont="1" applyBorder="1" applyAlignment="1">
      <alignment horizontal="center"/>
    </xf>
    <xf numFmtId="0" fontId="48" fillId="0" borderId="0" xfId="24" applyFont="1" applyAlignment="1">
      <alignment horizontal="center" vertical="center"/>
    </xf>
    <xf numFmtId="0" fontId="60" fillId="0" borderId="0" xfId="24" applyFont="1" applyAlignment="1">
      <alignment horizontal="center" vertical="center"/>
    </xf>
    <xf numFmtId="49" fontId="106" fillId="0" borderId="15" xfId="24" applyNumberFormat="1" applyFont="1" applyBorder="1" applyAlignment="1">
      <alignment horizontal="center"/>
    </xf>
    <xf numFmtId="49" fontId="104" fillId="0" borderId="15" xfId="24" applyNumberFormat="1" applyFont="1" applyBorder="1" applyAlignment="1">
      <alignment horizontal="center" vertical="center"/>
    </xf>
    <xf numFmtId="49" fontId="105" fillId="0" borderId="15" xfId="24" applyNumberFormat="1" applyFont="1" applyBorder="1" applyAlignment="1">
      <alignment horizontal="center"/>
    </xf>
    <xf numFmtId="0" fontId="104" fillId="0" borderId="15" xfId="0" applyFont="1" applyBorder="1" applyAlignment="1">
      <alignment horizontal="center" vertical="center"/>
    </xf>
    <xf numFmtId="0" fontId="106" fillId="0" borderId="15" xfId="0" applyFont="1" applyBorder="1" applyAlignment="1">
      <alignment horizontal="center"/>
    </xf>
    <xf numFmtId="0" fontId="104" fillId="0" borderId="15" xfId="24" applyFont="1" applyBorder="1" applyAlignment="1">
      <alignment horizontal="right" vertical="center"/>
    </xf>
    <xf numFmtId="0" fontId="7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20" fontId="33" fillId="0" borderId="11" xfId="21" applyNumberFormat="1" applyFont="1" applyBorder="1" applyAlignment="1">
      <alignment horizontal="center" vertical="center"/>
    </xf>
    <xf numFmtId="0" fontId="33" fillId="0" borderId="0" xfId="21" applyFont="1" applyAlignment="1">
      <alignment horizontal="center" vertical="center"/>
    </xf>
    <xf numFmtId="20" fontId="33" fillId="0" borderId="10" xfId="21" applyNumberFormat="1" applyFont="1" applyBorder="1" applyAlignment="1">
      <alignment horizontal="center" vertical="center"/>
    </xf>
    <xf numFmtId="0" fontId="33" fillId="0" borderId="49" xfId="21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11" xfId="22" applyFont="1" applyBorder="1" applyAlignment="1">
      <alignment horizontal="right"/>
    </xf>
    <xf numFmtId="0" fontId="33" fillId="0" borderId="11" xfId="22" applyFont="1" applyBorder="1" applyAlignment="1">
      <alignment horizontal="left"/>
    </xf>
    <xf numFmtId="0" fontId="33" fillId="0" borderId="22" xfId="22" applyFont="1" applyBorder="1" applyAlignment="1">
      <alignment horizontal="right"/>
    </xf>
    <xf numFmtId="0" fontId="33" fillId="0" borderId="22" xfId="22" applyFont="1" applyBorder="1" applyAlignment="1">
      <alignment horizontal="left"/>
    </xf>
    <xf numFmtId="0" fontId="33" fillId="0" borderId="13" xfId="22" applyFont="1" applyBorder="1" applyAlignment="1">
      <alignment horizontal="right"/>
    </xf>
    <xf numFmtId="0" fontId="33" fillId="0" borderId="13" xfId="22" applyFont="1" applyBorder="1" applyAlignment="1">
      <alignment horizontal="left"/>
    </xf>
    <xf numFmtId="0" fontId="33" fillId="0" borderId="20" xfId="22" applyFont="1" applyBorder="1" applyAlignment="1">
      <alignment horizontal="right"/>
    </xf>
    <xf numFmtId="0" fontId="33" fillId="0" borderId="0" xfId="22" applyFont="1" applyAlignment="1">
      <alignment horizontal="right"/>
    </xf>
    <xf numFmtId="0" fontId="33" fillId="0" borderId="18" xfId="22" applyFont="1" applyBorder="1" applyAlignment="1">
      <alignment horizontal="left"/>
    </xf>
    <xf numFmtId="0" fontId="33" fillId="0" borderId="15" xfId="22" applyFont="1" applyBorder="1" applyAlignment="1">
      <alignment horizontal="right"/>
    </xf>
    <xf numFmtId="0" fontId="33" fillId="0" borderId="18" xfId="22" applyFont="1" applyBorder="1" applyAlignment="1">
      <alignment horizontal="right"/>
    </xf>
    <xf numFmtId="0" fontId="33" fillId="0" borderId="50" xfId="22" applyFont="1" applyBorder="1" applyAlignment="1">
      <alignment horizontal="right"/>
    </xf>
    <xf numFmtId="0" fontId="33" fillId="0" borderId="17" xfId="22" applyFont="1" applyBorder="1" applyAlignment="1">
      <alignment horizontal="right"/>
    </xf>
    <xf numFmtId="0" fontId="76" fillId="0" borderId="10" xfId="20" applyFont="1" applyBorder="1"/>
    <xf numFmtId="0" fontId="76" fillId="0" borderId="49" xfId="20" applyFont="1" applyBorder="1"/>
    <xf numFmtId="0" fontId="76" fillId="0" borderId="49" xfId="20" applyFont="1" applyBorder="1" applyAlignment="1">
      <alignment horizontal="left"/>
    </xf>
    <xf numFmtId="0" fontId="0" fillId="0" borderId="51" xfId="20" applyFont="1" applyBorder="1" applyAlignment="1">
      <alignment horizontal="left"/>
    </xf>
    <xf numFmtId="0" fontId="33" fillId="0" borderId="52" xfId="0" applyFont="1" applyBorder="1" applyAlignment="1">
      <alignment horizontal="center" vertical="center"/>
    </xf>
    <xf numFmtId="0" fontId="35" fillId="0" borderId="0" xfId="52" applyFont="1" applyAlignment="1">
      <alignment horizontal="right"/>
    </xf>
    <xf numFmtId="0" fontId="35" fillId="0" borderId="0" xfId="52" applyFont="1"/>
    <xf numFmtId="0" fontId="33" fillId="0" borderId="0" xfId="52" applyFont="1" applyAlignment="1">
      <alignment horizontal="right"/>
    </xf>
    <xf numFmtId="0" fontId="33" fillId="0" borderId="0" xfId="52" applyFont="1"/>
    <xf numFmtId="0" fontId="33" fillId="0" borderId="0" xfId="24" applyFont="1"/>
    <xf numFmtId="0" fontId="33" fillId="0" borderId="0" xfId="24" applyFont="1" applyAlignment="1">
      <alignment horizontal="left"/>
    </xf>
    <xf numFmtId="0" fontId="33" fillId="0" borderId="0" xfId="24" applyFont="1" applyAlignment="1">
      <alignment horizontal="right"/>
    </xf>
    <xf numFmtId="0" fontId="33" fillId="0" borderId="0" xfId="24" applyFont="1" applyAlignment="1">
      <alignment horizontal="center" vertical="top" wrapText="1"/>
    </xf>
    <xf numFmtId="0" fontId="41" fillId="0" borderId="0" xfId="24" applyFont="1" applyAlignment="1">
      <alignment horizontal="center" vertical="top" wrapText="1"/>
    </xf>
    <xf numFmtId="0" fontId="35" fillId="0" borderId="0" xfId="24" applyFont="1" applyAlignment="1">
      <alignment horizontal="left"/>
    </xf>
    <xf numFmtId="0" fontId="35" fillId="0" borderId="0" xfId="52" applyFont="1" applyAlignment="1">
      <alignment horizontal="center"/>
    </xf>
    <xf numFmtId="0" fontId="35" fillId="0" borderId="0" xfId="24" applyFont="1" applyAlignment="1">
      <alignment horizontal="center"/>
    </xf>
    <xf numFmtId="0" fontId="69" fillId="0" borderId="11" xfId="2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53" xfId="24" applyFont="1" applyBorder="1"/>
    <xf numFmtId="0" fontId="84" fillId="0" borderId="0" xfId="0" applyFont="1" applyAlignment="1">
      <alignment horizontal="center"/>
    </xf>
    <xf numFmtId="0" fontId="85" fillId="0" borderId="0" xfId="24" applyFont="1" applyAlignment="1">
      <alignment horizontal="center"/>
    </xf>
    <xf numFmtId="49" fontId="71" fillId="0" borderId="15" xfId="24" applyNumberFormat="1" applyFont="1" applyBorder="1" applyAlignment="1">
      <alignment horizontal="center"/>
    </xf>
    <xf numFmtId="0" fontId="35" fillId="0" borderId="54" xfId="24" applyFont="1" applyBorder="1"/>
    <xf numFmtId="0" fontId="86" fillId="0" borderId="0" xfId="24" applyFont="1"/>
    <xf numFmtId="0" fontId="35" fillId="0" borderId="55" xfId="0" applyFont="1" applyBorder="1">
      <alignment vertical="center"/>
    </xf>
    <xf numFmtId="0" fontId="35" fillId="0" borderId="18" xfId="0" applyFont="1" applyBorder="1">
      <alignment vertical="center"/>
    </xf>
    <xf numFmtId="0" fontId="5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86" fillId="0" borderId="0" xfId="0" applyFont="1">
      <alignment vertical="center"/>
    </xf>
    <xf numFmtId="0" fontId="86" fillId="0" borderId="0" xfId="24" applyFont="1" applyAlignment="1">
      <alignment horizontal="center"/>
    </xf>
    <xf numFmtId="0" fontId="86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42" fillId="0" borderId="11" xfId="24" applyFont="1" applyBorder="1" applyAlignment="1">
      <alignment horizontal="center"/>
    </xf>
    <xf numFmtId="0" fontId="35" fillId="0" borderId="20" xfId="0" applyFont="1" applyBorder="1" applyAlignment="1">
      <alignment horizontal="center" vertical="center"/>
    </xf>
    <xf numFmtId="0" fontId="35" fillId="0" borderId="14" xfId="0" applyFont="1" applyBorder="1">
      <alignment vertical="center"/>
    </xf>
    <xf numFmtId="0" fontId="35" fillId="0" borderId="16" xfId="0" applyFont="1" applyBorder="1" applyAlignment="1">
      <alignment horizontal="center"/>
    </xf>
    <xf numFmtId="0" fontId="35" fillId="0" borderId="15" xfId="0" applyFont="1" applyBorder="1">
      <alignment vertical="center"/>
    </xf>
    <xf numFmtId="0" fontId="35" fillId="0" borderId="0" xfId="24" applyFont="1" applyAlignment="1">
      <alignment horizontal="center" vertical="center"/>
    </xf>
    <xf numFmtId="49" fontId="33" fillId="0" borderId="15" xfId="24" applyNumberFormat="1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0" xfId="24" applyFont="1" applyBorder="1"/>
    <xf numFmtId="0" fontId="33" fillId="0" borderId="0" xfId="0" applyFont="1" applyBorder="1">
      <alignment vertical="center"/>
    </xf>
    <xf numFmtId="0" fontId="69" fillId="0" borderId="15" xfId="20" applyFont="1" applyBorder="1" applyAlignment="1">
      <alignment horizontal="center"/>
    </xf>
    <xf numFmtId="0" fontId="74" fillId="0" borderId="0" xfId="0" applyFont="1" applyAlignment="1">
      <alignment horizontal="center" vertical="center"/>
    </xf>
    <xf numFmtId="0" fontId="107" fillId="0" borderId="15" xfId="0" applyFont="1" applyBorder="1" applyAlignment="1">
      <alignment horizontal="center"/>
    </xf>
    <xf numFmtId="49" fontId="71" fillId="0" borderId="0" xfId="24" applyNumberFormat="1" applyFont="1" applyAlignment="1">
      <alignment horizontal="center"/>
    </xf>
    <xf numFmtId="0" fontId="35" fillId="0" borderId="0" xfId="24" applyFont="1" applyAlignment="1">
      <alignment horizontal="right"/>
    </xf>
    <xf numFmtId="0" fontId="35" fillId="0" borderId="0" xfId="0" applyFont="1" applyAlignment="1">
      <alignment horizontal="right" vertical="center"/>
    </xf>
    <xf numFmtId="0" fontId="35" fillId="0" borderId="17" xfId="0" applyFont="1" applyBorder="1" applyAlignment="1">
      <alignment horizontal="center"/>
    </xf>
    <xf numFmtId="0" fontId="35" fillId="0" borderId="56" xfId="24" applyFont="1" applyBorder="1"/>
    <xf numFmtId="49" fontId="33" fillId="0" borderId="15" xfId="24" applyNumberFormat="1" applyFont="1" applyBorder="1" applyAlignment="1">
      <alignment horizontal="center" vertical="center"/>
    </xf>
    <xf numFmtId="0" fontId="33" fillId="0" borderId="13" xfId="20" applyFont="1" applyBorder="1" applyAlignment="1">
      <alignment horizontal="center"/>
    </xf>
    <xf numFmtId="0" fontId="35" fillId="0" borderId="26" xfId="0" applyFont="1" applyBorder="1">
      <alignment vertical="center"/>
    </xf>
    <xf numFmtId="0" fontId="33" fillId="0" borderId="0" xfId="0" applyFont="1" applyAlignment="1"/>
    <xf numFmtId="0" fontId="85" fillId="0" borderId="0" xfId="0" applyFont="1" applyAlignment="1">
      <alignment horizontal="center" vertical="center"/>
    </xf>
    <xf numFmtId="0" fontId="35" fillId="0" borderId="0" xfId="0" applyFont="1" applyAlignment="1"/>
    <xf numFmtId="0" fontId="33" fillId="0" borderId="0" xfId="0" applyFont="1" applyAlignment="1">
      <alignment horizontal="center"/>
    </xf>
    <xf numFmtId="0" fontId="89" fillId="0" borderId="0" xfId="0" applyFont="1">
      <alignment vertical="center"/>
    </xf>
    <xf numFmtId="0" fontId="90" fillId="0" borderId="0" xfId="0" applyFont="1">
      <alignment vertical="center"/>
    </xf>
    <xf numFmtId="0" fontId="70" fillId="0" borderId="14" xfId="24" applyFont="1" applyBorder="1" applyAlignment="1">
      <alignment horizontal="center"/>
    </xf>
    <xf numFmtId="0" fontId="33" fillId="0" borderId="57" xfId="0" applyFont="1" applyBorder="1">
      <alignment vertical="center"/>
    </xf>
    <xf numFmtId="0" fontId="107" fillId="0" borderId="0" xfId="24" applyFont="1" applyAlignment="1">
      <alignment vertical="center"/>
    </xf>
    <xf numFmtId="0" fontId="35" fillId="0" borderId="15" xfId="24" applyFont="1" applyBorder="1"/>
    <xf numFmtId="0" fontId="69" fillId="0" borderId="0" xfId="20" applyFont="1" applyAlignment="1">
      <alignment horizontal="center"/>
    </xf>
    <xf numFmtId="0" fontId="35" fillId="0" borderId="58" xfId="0" applyFont="1" applyBorder="1">
      <alignment vertical="center"/>
    </xf>
    <xf numFmtId="0" fontId="35" fillId="0" borderId="16" xfId="24" applyFont="1" applyBorder="1"/>
    <xf numFmtId="0" fontId="42" fillId="0" borderId="0" xfId="24" applyFont="1" applyAlignment="1">
      <alignment horizontal="center"/>
    </xf>
    <xf numFmtId="0" fontId="35" fillId="0" borderId="0" xfId="0" applyFont="1" applyBorder="1">
      <alignment vertical="center"/>
    </xf>
    <xf numFmtId="0" fontId="35" fillId="0" borderId="26" xfId="24" applyFont="1" applyBorder="1" applyAlignment="1">
      <alignment horizontal="center"/>
    </xf>
    <xf numFmtId="0" fontId="90" fillId="0" borderId="26" xfId="24" applyFont="1" applyBorder="1" applyAlignment="1">
      <alignment horizontal="center"/>
    </xf>
    <xf numFmtId="0" fontId="42" fillId="0" borderId="0" xfId="24" applyFont="1" applyAlignment="1">
      <alignment horizontal="left"/>
    </xf>
    <xf numFmtId="0" fontId="42" fillId="0" borderId="0" xfId="24" applyFont="1" applyAlignment="1">
      <alignment horizontal="center" vertical="center"/>
    </xf>
    <xf numFmtId="0" fontId="69" fillId="0" borderId="0" xfId="20" applyFont="1" applyAlignment="1">
      <alignment horizontal="center" vertical="center"/>
    </xf>
    <xf numFmtId="0" fontId="35" fillId="0" borderId="59" xfId="24" applyFont="1" applyBorder="1"/>
    <xf numFmtId="0" fontId="35" fillId="0" borderId="0" xfId="24" applyFont="1" applyBorder="1" applyAlignment="1">
      <alignment horizontal="center"/>
    </xf>
    <xf numFmtId="0" fontId="42" fillId="0" borderId="50" xfId="24" applyFont="1" applyBorder="1"/>
    <xf numFmtId="49" fontId="91" fillId="0" borderId="59" xfId="24" applyNumberFormat="1" applyFont="1" applyBorder="1" applyAlignment="1">
      <alignment horizontal="center"/>
    </xf>
    <xf numFmtId="0" fontId="34" fillId="0" borderId="60" xfId="24" applyFont="1" applyBorder="1" applyAlignment="1">
      <alignment horizontal="center"/>
    </xf>
    <xf numFmtId="0" fontId="33" fillId="0" borderId="52" xfId="20" applyFont="1" applyBorder="1"/>
    <xf numFmtId="0" fontId="33" fillId="0" borderId="52" xfId="20" applyFont="1" applyBorder="1" applyAlignment="1">
      <alignment horizontal="left"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 wrapText="1"/>
    </xf>
    <xf numFmtId="0" fontId="92" fillId="0" borderId="14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 wrapText="1"/>
    </xf>
    <xf numFmtId="0" fontId="94" fillId="0" borderId="18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0" fontId="98" fillId="0" borderId="61" xfId="0" applyFont="1" applyBorder="1" applyAlignment="1">
      <alignment horizontal="center" vertical="center" wrapText="1"/>
    </xf>
    <xf numFmtId="0" fontId="99" fillId="0" borderId="62" xfId="0" applyFont="1" applyBorder="1" applyAlignment="1">
      <alignment horizontal="center" vertical="center"/>
    </xf>
    <xf numFmtId="0" fontId="99" fillId="0" borderId="63" xfId="0" applyFont="1" applyBorder="1" applyAlignment="1">
      <alignment horizontal="center" vertical="center"/>
    </xf>
    <xf numFmtId="0" fontId="100" fillId="0" borderId="64" xfId="0" applyFont="1" applyBorder="1" applyAlignment="1">
      <alignment horizontal="center" vertical="center"/>
    </xf>
    <xf numFmtId="0" fontId="99" fillId="0" borderId="64" xfId="0" applyFont="1" applyBorder="1" applyAlignment="1">
      <alignment horizontal="center" vertical="center"/>
    </xf>
    <xf numFmtId="0" fontId="101" fillId="24" borderId="65" xfId="0" applyFont="1" applyFill="1" applyBorder="1" applyAlignment="1">
      <alignment horizontal="center" vertical="center"/>
    </xf>
    <xf numFmtId="0" fontId="99" fillId="0" borderId="66" xfId="0" applyFont="1" applyBorder="1" applyAlignment="1">
      <alignment horizontal="center" vertical="center"/>
    </xf>
    <xf numFmtId="0" fontId="98" fillId="0" borderId="67" xfId="0" applyFont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/>
    </xf>
    <xf numFmtId="0" fontId="101" fillId="24" borderId="68" xfId="0" applyFont="1" applyFill="1" applyBorder="1" applyAlignment="1">
      <alignment horizontal="center" vertical="center"/>
    </xf>
    <xf numFmtId="0" fontId="99" fillId="0" borderId="69" xfId="0" applyFont="1" applyBorder="1" applyAlignment="1">
      <alignment horizontal="center" vertical="center"/>
    </xf>
    <xf numFmtId="0" fontId="99" fillId="0" borderId="21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70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1" fillId="24" borderId="71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center" vertical="center"/>
    </xf>
    <xf numFmtId="0" fontId="98" fillId="0" borderId="72" xfId="0" applyFont="1" applyBorder="1" applyAlignment="1">
      <alignment horizontal="center" vertical="center" wrapText="1"/>
    </xf>
    <xf numFmtId="0" fontId="99" fillId="0" borderId="73" xfId="0" applyFont="1" applyBorder="1" applyAlignment="1">
      <alignment horizontal="center" vertical="center"/>
    </xf>
    <xf numFmtId="0" fontId="99" fillId="0" borderId="74" xfId="0" applyFont="1" applyBorder="1" applyAlignment="1">
      <alignment horizontal="center" vertical="center"/>
    </xf>
    <xf numFmtId="0" fontId="99" fillId="0" borderId="74" xfId="0" applyFont="1" applyFill="1" applyBorder="1" applyAlignment="1">
      <alignment horizontal="center" vertical="center"/>
    </xf>
    <xf numFmtId="0" fontId="99" fillId="0" borderId="75" xfId="0" applyFont="1" applyFill="1" applyBorder="1" applyAlignment="1">
      <alignment horizontal="center" vertical="center"/>
    </xf>
    <xf numFmtId="0" fontId="98" fillId="0" borderId="15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/>
    </xf>
    <xf numFmtId="0" fontId="98" fillId="0" borderId="76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wrapText="1"/>
    </xf>
    <xf numFmtId="0" fontId="99" fillId="0" borderId="22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99" fillId="4" borderId="77" xfId="0" applyFont="1" applyFill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2" fillId="0" borderId="16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99" fillId="0" borderId="20" xfId="0" applyFont="1" applyBorder="1" applyAlignment="1">
      <alignment horizontal="center" vertical="center"/>
    </xf>
    <xf numFmtId="0" fontId="99" fillId="0" borderId="10" xfId="0" applyFont="1" applyBorder="1" applyAlignment="1">
      <alignment horizontal="left" vertical="center"/>
    </xf>
    <xf numFmtId="0" fontId="99" fillId="25" borderId="10" xfId="0" applyFont="1" applyFill="1" applyBorder="1" applyAlignment="1">
      <alignment horizontal="center" vertical="center"/>
    </xf>
    <xf numFmtId="0" fontId="99" fillId="0" borderId="0" xfId="0" applyFont="1" applyAlignment="1">
      <alignment vertical="center"/>
    </xf>
    <xf numFmtId="0" fontId="98" fillId="0" borderId="10" xfId="0" applyFont="1" applyBorder="1" applyAlignment="1">
      <alignment horizontal="center" vertical="center" wrapText="1"/>
    </xf>
    <xf numFmtId="0" fontId="99" fillId="25" borderId="11" xfId="0" applyFont="1" applyFill="1" applyBorder="1" applyAlignment="1">
      <alignment horizontal="center" vertical="center"/>
    </xf>
    <xf numFmtId="0" fontId="33" fillId="0" borderId="19" xfId="0" applyFont="1" applyBorder="1" applyAlignment="1">
      <alignment vertical="center"/>
    </xf>
    <xf numFmtId="0" fontId="100" fillId="0" borderId="74" xfId="0" applyFont="1" applyBorder="1" applyAlignment="1">
      <alignment horizontal="center" vertical="center"/>
    </xf>
    <xf numFmtId="0" fontId="101" fillId="24" borderId="78" xfId="0" applyFont="1" applyFill="1" applyBorder="1" applyAlignment="1">
      <alignment horizontal="center" vertical="center"/>
    </xf>
    <xf numFmtId="0" fontId="99" fillId="0" borderId="21" xfId="0" applyFont="1" applyFill="1" applyBorder="1" applyAlignment="1">
      <alignment horizontal="center" vertical="center"/>
    </xf>
    <xf numFmtId="0" fontId="108" fillId="0" borderId="69" xfId="0" applyFont="1" applyBorder="1" applyAlignment="1">
      <alignment horizontal="center" vertical="center"/>
    </xf>
    <xf numFmtId="0" fontId="108" fillId="0" borderId="79" xfId="0" applyFont="1" applyBorder="1" applyAlignment="1">
      <alignment horizontal="center" vertical="center"/>
    </xf>
    <xf numFmtId="0" fontId="108" fillId="0" borderId="80" xfId="0" applyFont="1" applyBorder="1" applyAlignment="1">
      <alignment horizontal="center" vertical="center"/>
    </xf>
    <xf numFmtId="0" fontId="108" fillId="0" borderId="70" xfId="0" applyFont="1" applyBorder="1" applyAlignment="1">
      <alignment horizontal="center" vertical="center"/>
    </xf>
    <xf numFmtId="0" fontId="108" fillId="0" borderId="81" xfId="0" applyFont="1" applyBorder="1" applyAlignment="1">
      <alignment horizontal="center" vertical="center"/>
    </xf>
    <xf numFmtId="0" fontId="109" fillId="0" borderId="12" xfId="0" applyFont="1" applyBorder="1" applyAlignment="1">
      <alignment horizontal="center" vertical="center"/>
    </xf>
    <xf numFmtId="0" fontId="110" fillId="27" borderId="10" xfId="0" applyFont="1" applyFill="1" applyBorder="1" applyAlignment="1">
      <alignment horizontal="center" vertical="center"/>
    </xf>
    <xf numFmtId="0" fontId="110" fillId="27" borderId="13" xfId="0" applyFont="1" applyFill="1" applyBorder="1" applyAlignment="1">
      <alignment horizontal="center" vertical="center"/>
    </xf>
    <xf numFmtId="0" fontId="110" fillId="27" borderId="75" xfId="0" applyFont="1" applyFill="1" applyBorder="1" applyAlignment="1">
      <alignment horizontal="center" vertical="center"/>
    </xf>
    <xf numFmtId="20" fontId="33" fillId="0" borderId="0" xfId="21" applyNumberFormat="1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21" applyFont="1" applyAlignment="1">
      <alignment horizontal="left" vertical="center"/>
    </xf>
    <xf numFmtId="0" fontId="33" fillId="0" borderId="0" xfId="21" applyFont="1" applyAlignment="1">
      <alignment vertical="center"/>
    </xf>
    <xf numFmtId="0" fontId="99" fillId="0" borderId="13" xfId="0" applyFont="1" applyFill="1" applyBorder="1" applyAlignment="1">
      <alignment horizontal="center" vertical="center"/>
    </xf>
    <xf numFmtId="0" fontId="99" fillId="0" borderId="17" xfId="0" applyFont="1" applyFill="1" applyBorder="1" applyAlignment="1">
      <alignment horizontal="center" vertical="center"/>
    </xf>
    <xf numFmtId="0" fontId="99" fillId="0" borderId="96" xfId="0" applyFont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9" fillId="0" borderId="26" xfId="0" applyFont="1" applyFill="1" applyBorder="1" applyAlignment="1">
      <alignment horizontal="center" vertical="center"/>
    </xf>
    <xf numFmtId="0" fontId="99" fillId="0" borderId="49" xfId="0" applyFont="1" applyBorder="1" applyAlignment="1">
      <alignment horizontal="center" vertical="center"/>
    </xf>
    <xf numFmtId="0" fontId="33" fillId="0" borderId="12" xfId="2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1" xfId="21" applyFont="1" applyBorder="1" applyAlignment="1">
      <alignment horizontal="center" vertical="center"/>
    </xf>
    <xf numFmtId="0" fontId="33" fillId="0" borderId="10" xfId="21" applyFont="1" applyBorder="1" applyAlignment="1">
      <alignment horizontal="center" vertical="center"/>
    </xf>
    <xf numFmtId="0" fontId="33" fillId="0" borderId="11" xfId="21" applyFont="1" applyBorder="1" applyAlignment="1">
      <alignment horizontal="center" vertical="center"/>
    </xf>
    <xf numFmtId="0" fontId="33" fillId="0" borderId="20" xfId="21" applyFont="1" applyBorder="1" applyAlignment="1">
      <alignment horizontal="center" vertical="center"/>
    </xf>
    <xf numFmtId="0" fontId="33" fillId="0" borderId="102" xfId="21" applyFont="1" applyFill="1" applyBorder="1" applyAlignment="1">
      <alignment horizontal="center" vertical="center"/>
    </xf>
    <xf numFmtId="0" fontId="33" fillId="0" borderId="26" xfId="21" applyFont="1" applyBorder="1" applyAlignment="1">
      <alignment horizontal="center" vertical="center"/>
    </xf>
    <xf numFmtId="0" fontId="71" fillId="0" borderId="0" xfId="21" applyFont="1" applyAlignment="1">
      <alignment horizontal="left" vertical="center"/>
    </xf>
    <xf numFmtId="0" fontId="69" fillId="0" borderId="0" xfId="2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9" fillId="24" borderId="0" xfId="21" applyFont="1" applyFill="1" applyAlignment="1">
      <alignment horizontal="center" vertical="center"/>
    </xf>
    <xf numFmtId="0" fontId="33" fillId="24" borderId="0" xfId="21" applyFont="1" applyFill="1" applyAlignment="1">
      <alignment vertical="center"/>
    </xf>
    <xf numFmtId="0" fontId="71" fillId="24" borderId="0" xfId="21" applyFont="1" applyFill="1" applyAlignment="1">
      <alignment horizontal="center" vertical="center"/>
    </xf>
    <xf numFmtId="0" fontId="33" fillId="24" borderId="0" xfId="21" applyFont="1" applyFill="1" applyAlignment="1">
      <alignment horizontal="center" vertical="center"/>
    </xf>
    <xf numFmtId="0" fontId="113" fillId="0" borderId="42" xfId="21" applyFont="1" applyBorder="1" applyAlignment="1">
      <alignment horizontal="center" vertical="center"/>
    </xf>
    <xf numFmtId="0" fontId="80" fillId="0" borderId="43" xfId="21" applyFont="1" applyBorder="1" applyAlignment="1">
      <alignment horizontal="center" vertical="center"/>
    </xf>
    <xf numFmtId="0" fontId="113" fillId="0" borderId="44" xfId="21" applyFont="1" applyBorder="1" applyAlignment="1">
      <alignment horizontal="center" vertical="center"/>
    </xf>
    <xf numFmtId="0" fontId="35" fillId="0" borderId="13" xfId="50" applyFont="1" applyBorder="1" applyAlignment="1">
      <alignment horizontal="center" vertical="center"/>
    </xf>
    <xf numFmtId="0" fontId="33" fillId="0" borderId="13" xfId="21" applyFont="1" applyBorder="1" applyAlignment="1">
      <alignment horizontal="center" vertical="center"/>
    </xf>
    <xf numFmtId="20" fontId="33" fillId="0" borderId="0" xfId="21" applyNumberFormat="1" applyFont="1" applyAlignment="1">
      <alignment horizontal="center" vertical="center"/>
    </xf>
    <xf numFmtId="0" fontId="33" fillId="0" borderId="10" xfId="21" applyFont="1" applyBorder="1" applyAlignment="1">
      <alignment vertical="center"/>
    </xf>
    <xf numFmtId="0" fontId="33" fillId="0" borderId="45" xfId="21" applyFont="1" applyBorder="1" applyAlignment="1">
      <alignment horizontal="center" vertical="center"/>
    </xf>
    <xf numFmtId="0" fontId="113" fillId="0" borderId="48" xfId="21" applyFont="1" applyBorder="1" applyAlignment="1">
      <alignment horizontal="center" vertical="center"/>
    </xf>
    <xf numFmtId="0" fontId="113" fillId="0" borderId="0" xfId="21" applyFont="1" applyAlignment="1">
      <alignment horizontal="center" vertical="center"/>
    </xf>
    <xf numFmtId="0" fontId="33" fillId="0" borderId="12" xfId="21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3" fillId="0" borderId="49" xfId="21" applyFont="1" applyBorder="1" applyAlignment="1">
      <alignment vertical="center"/>
    </xf>
    <xf numFmtId="0" fontId="33" fillId="0" borderId="10" xfId="21" applyFont="1" applyBorder="1" applyAlignment="1">
      <alignment horizontal="center" vertical="center"/>
    </xf>
    <xf numFmtId="0" fontId="33" fillId="0" borderId="11" xfId="21" applyFont="1" applyBorder="1" applyAlignment="1">
      <alignment horizontal="center" vertical="center"/>
    </xf>
    <xf numFmtId="0" fontId="33" fillId="0" borderId="11" xfId="21" applyFont="1" applyBorder="1" applyAlignment="1">
      <alignment horizontal="center" vertical="center"/>
    </xf>
    <xf numFmtId="0" fontId="0" fillId="0" borderId="0" xfId="21" applyFont="1" applyAlignment="1">
      <alignment vertical="center"/>
    </xf>
    <xf numFmtId="0" fontId="0" fillId="0" borderId="0" xfId="21" applyFont="1" applyAlignment="1">
      <alignment horizontal="center" vertical="center"/>
    </xf>
    <xf numFmtId="0" fontId="0" fillId="0" borderId="0" xfId="21" applyFont="1" applyAlignment="1">
      <alignment horizontal="left" vertical="center"/>
    </xf>
    <xf numFmtId="0" fontId="115" fillId="0" borderId="42" xfId="21" applyFont="1" applyBorder="1" applyAlignment="1">
      <alignment horizontal="center" vertical="center"/>
    </xf>
    <xf numFmtId="0" fontId="116" fillId="0" borderId="43" xfId="21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115" fillId="0" borderId="44" xfId="21" applyFont="1" applyBorder="1" applyAlignment="1">
      <alignment horizontal="center" vertical="center"/>
    </xf>
    <xf numFmtId="20" fontId="0" fillId="0" borderId="0" xfId="21" applyNumberFormat="1" applyFont="1" applyAlignment="1">
      <alignment horizontal="center" vertical="center"/>
    </xf>
    <xf numFmtId="0" fontId="81" fillId="0" borderId="0" xfId="50" applyFont="1" applyAlignment="1">
      <alignment horizontal="center" vertical="center"/>
    </xf>
    <xf numFmtId="0" fontId="0" fillId="0" borderId="45" xfId="21" applyFont="1" applyBorder="1" applyAlignment="1">
      <alignment horizontal="center" vertical="center"/>
    </xf>
    <xf numFmtId="0" fontId="81" fillId="0" borderId="47" xfId="50" applyFont="1" applyBorder="1" applyAlignment="1">
      <alignment horizontal="center" vertical="center"/>
    </xf>
    <xf numFmtId="0" fontId="115" fillId="0" borderId="48" xfId="21" applyFont="1" applyBorder="1" applyAlignment="1">
      <alignment horizontal="center" vertical="center"/>
    </xf>
    <xf numFmtId="0" fontId="115" fillId="0" borderId="0" xfId="2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1" fillId="0" borderId="12" xfId="0" applyFont="1" applyFill="1" applyBorder="1" applyAlignment="1">
      <alignment horizontal="center" vertical="center"/>
    </xf>
    <xf numFmtId="0" fontId="33" fillId="30" borderId="52" xfId="20" applyFont="1" applyFill="1" applyBorder="1"/>
    <xf numFmtId="0" fontId="33" fillId="30" borderId="52" xfId="20" applyFont="1" applyFill="1" applyBorder="1" applyAlignment="1">
      <alignment horizontal="left"/>
    </xf>
    <xf numFmtId="0" fontId="111" fillId="0" borderId="10" xfId="20" applyFont="1" applyBorder="1" applyAlignment="1">
      <alignment horizontal="left"/>
    </xf>
    <xf numFmtId="0" fontId="111" fillId="0" borderId="10" xfId="0" applyFont="1" applyFill="1" applyBorder="1" applyAlignment="1">
      <alignment horizontal="center" vertical="center"/>
    </xf>
    <xf numFmtId="0" fontId="111" fillId="0" borderId="11" xfId="20" applyFont="1" applyBorder="1" applyAlignment="1">
      <alignment horizontal="left"/>
    </xf>
    <xf numFmtId="0" fontId="33" fillId="30" borderId="11" xfId="20" applyFont="1" applyFill="1" applyBorder="1"/>
    <xf numFmtId="0" fontId="33" fillId="30" borderId="11" xfId="20" applyFont="1" applyFill="1" applyBorder="1" applyAlignment="1">
      <alignment horizontal="left"/>
    </xf>
    <xf numFmtId="0" fontId="111" fillId="0" borderId="12" xfId="0" applyFont="1" applyBorder="1" applyAlignment="1">
      <alignment horizontal="center" vertical="center"/>
    </xf>
    <xf numFmtId="0" fontId="111" fillId="0" borderId="52" xfId="20" applyFont="1" applyBorder="1" applyAlignment="1">
      <alignment horizontal="left"/>
    </xf>
    <xf numFmtId="0" fontId="76" fillId="0" borderId="0" xfId="24" applyFont="1" applyAlignment="1">
      <alignment horizontal="center" vertical="top" wrapText="1"/>
    </xf>
    <xf numFmtId="0" fontId="76" fillId="0" borderId="0" xfId="24" applyFont="1" applyAlignment="1">
      <alignment horizontal="left"/>
    </xf>
    <xf numFmtId="0" fontId="35" fillId="0" borderId="19" xfId="24" applyFont="1" applyBorder="1"/>
    <xf numFmtId="0" fontId="34" fillId="0" borderId="16" xfId="24" applyFont="1" applyBorder="1" applyAlignment="1">
      <alignment horizontal="center"/>
    </xf>
    <xf numFmtId="0" fontId="35" fillId="0" borderId="13" xfId="24" applyFont="1" applyBorder="1" applyAlignment="1">
      <alignment horizontal="center"/>
    </xf>
    <xf numFmtId="0" fontId="76" fillId="0" borderId="0" xfId="2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44" fillId="0" borderId="49" xfId="0" applyFont="1" applyBorder="1" applyAlignment="1">
      <alignment horizontal="center" vertical="center"/>
    </xf>
    <xf numFmtId="0" fontId="26" fillId="0" borderId="13" xfId="50" applyFont="1" applyBorder="1" applyAlignment="1">
      <alignment horizontal="center" vertical="center"/>
    </xf>
    <xf numFmtId="0" fontId="33" fillId="31" borderId="11" xfId="21" applyFont="1" applyFill="1" applyBorder="1" applyAlignment="1">
      <alignment horizontal="center" vertical="center"/>
    </xf>
    <xf numFmtId="0" fontId="35" fillId="31" borderId="13" xfId="50" applyFont="1" applyFill="1" applyBorder="1" applyAlignment="1">
      <alignment horizontal="center" vertical="center"/>
    </xf>
    <xf numFmtId="0" fontId="33" fillId="31" borderId="10" xfId="21" applyFont="1" applyFill="1" applyBorder="1" applyAlignment="1">
      <alignment horizontal="center" vertical="center"/>
    </xf>
    <xf numFmtId="0" fontId="33" fillId="31" borderId="13" xfId="21" applyFont="1" applyFill="1" applyBorder="1" applyAlignment="1">
      <alignment horizontal="center" vertical="center"/>
    </xf>
    <xf numFmtId="20" fontId="33" fillId="31" borderId="11" xfId="21" applyNumberFormat="1" applyFont="1" applyFill="1" applyBorder="1" applyAlignment="1">
      <alignment horizontal="center" vertical="center"/>
    </xf>
    <xf numFmtId="0" fontId="33" fillId="31" borderId="10" xfId="0" applyFont="1" applyFill="1" applyBorder="1" applyAlignment="1">
      <alignment horizontal="center" vertical="center"/>
    </xf>
    <xf numFmtId="0" fontId="33" fillId="31" borderId="10" xfId="21" applyFont="1" applyFill="1" applyBorder="1" applyAlignment="1">
      <alignment vertical="center"/>
    </xf>
    <xf numFmtId="0" fontId="33" fillId="31" borderId="12" xfId="0" applyFont="1" applyFill="1" applyBorder="1" applyAlignment="1">
      <alignment horizontal="center" vertical="center"/>
    </xf>
    <xf numFmtId="20" fontId="33" fillId="31" borderId="10" xfId="21" applyNumberFormat="1" applyFont="1" applyFill="1" applyBorder="1" applyAlignment="1">
      <alignment horizontal="center" vertical="center"/>
    </xf>
    <xf numFmtId="0" fontId="33" fillId="31" borderId="10" xfId="21" applyFont="1" applyFill="1" applyBorder="1" applyAlignment="1">
      <alignment horizontal="center" vertical="center"/>
    </xf>
    <xf numFmtId="0" fontId="33" fillId="31" borderId="21" xfId="21" applyFont="1" applyFill="1" applyBorder="1" applyAlignment="1">
      <alignment horizontal="center" vertical="center"/>
    </xf>
    <xf numFmtId="0" fontId="33" fillId="31" borderId="12" xfId="21" applyFont="1" applyFill="1" applyBorder="1" applyAlignment="1">
      <alignment horizontal="center" vertical="center"/>
    </xf>
    <xf numFmtId="0" fontId="33" fillId="0" borderId="11" xfId="21" applyFont="1" applyFill="1" applyBorder="1" applyAlignment="1">
      <alignment horizontal="center" vertical="center"/>
    </xf>
    <xf numFmtId="0" fontId="118" fillId="0" borderId="95" xfId="50" applyFont="1" applyFill="1" applyBorder="1" applyAlignment="1">
      <alignment horizontal="center" vertical="center"/>
    </xf>
    <xf numFmtId="0" fontId="33" fillId="0" borderId="10" xfId="21" applyFont="1" applyFill="1" applyBorder="1" applyAlignment="1">
      <alignment horizontal="center" vertical="center"/>
    </xf>
    <xf numFmtId="0" fontId="33" fillId="0" borderId="21" xfId="21" applyFont="1" applyFill="1" applyBorder="1" applyAlignment="1">
      <alignment horizontal="center" vertical="center"/>
    </xf>
    <xf numFmtId="0" fontId="33" fillId="0" borderId="49" xfId="21" applyFont="1" applyFill="1" applyBorder="1" applyAlignment="1">
      <alignment horizontal="center" vertical="center"/>
    </xf>
    <xf numFmtId="0" fontId="33" fillId="0" borderId="12" xfId="21" applyFont="1" applyFill="1" applyBorder="1" applyAlignment="1">
      <alignment horizontal="center" vertical="center"/>
    </xf>
    <xf numFmtId="20" fontId="33" fillId="0" borderId="10" xfId="21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18" fillId="31" borderId="95" xfId="50" applyFont="1" applyFill="1" applyBorder="1" applyAlignment="1">
      <alignment horizontal="center" vertical="center"/>
    </xf>
    <xf numFmtId="0" fontId="117" fillId="32" borderId="0" xfId="21" applyFont="1" applyFill="1" applyAlignment="1">
      <alignment horizontal="left" vertical="center"/>
    </xf>
    <xf numFmtId="0" fontId="33" fillId="32" borderId="0" xfId="21" applyFont="1" applyFill="1" applyAlignment="1">
      <alignment vertical="center"/>
    </xf>
    <xf numFmtId="0" fontId="117" fillId="33" borderId="0" xfId="21" applyFont="1" applyFill="1" applyAlignment="1">
      <alignment horizontal="left" vertical="center"/>
    </xf>
    <xf numFmtId="0" fontId="33" fillId="33" borderId="0" xfId="21" applyFont="1" applyFill="1" applyAlignment="1">
      <alignment vertical="center"/>
    </xf>
    <xf numFmtId="0" fontId="69" fillId="0" borderId="0" xfId="21" applyFont="1" applyFill="1" applyAlignment="1">
      <alignment horizontal="left" vertical="center"/>
    </xf>
    <xf numFmtId="0" fontId="33" fillId="0" borderId="0" xfId="21" applyFont="1" applyFill="1" applyAlignment="1">
      <alignment horizontal="center" vertical="center"/>
    </xf>
    <xf numFmtId="0" fontId="119" fillId="0" borderId="0" xfId="21" applyFont="1" applyFill="1" applyAlignment="1">
      <alignment horizontal="left" vertical="center"/>
    </xf>
    <xf numFmtId="0" fontId="33" fillId="0" borderId="0" xfId="21" applyFont="1" applyFill="1" applyAlignment="1">
      <alignment vertical="center"/>
    </xf>
    <xf numFmtId="0" fontId="26" fillId="0" borderId="13" xfId="50" applyFont="1" applyFill="1" applyBorder="1" applyAlignment="1">
      <alignment horizontal="center" vertical="center"/>
    </xf>
    <xf numFmtId="0" fontId="76" fillId="0" borderId="13" xfId="21" applyFont="1" applyFill="1" applyBorder="1" applyAlignment="1">
      <alignment horizontal="center" vertical="center"/>
    </xf>
    <xf numFmtId="0" fontId="33" fillId="0" borderId="0" xfId="21" applyFont="1" applyFill="1" applyAlignment="1">
      <alignment horizontal="left" vertical="center"/>
    </xf>
    <xf numFmtId="20" fontId="33" fillId="0" borderId="11" xfId="21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32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33" fillId="33" borderId="0" xfId="21" applyFont="1" applyFill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3" fillId="33" borderId="11" xfId="21" applyFont="1" applyFill="1" applyBorder="1" applyAlignment="1">
      <alignment horizontal="center" vertical="center"/>
    </xf>
    <xf numFmtId="0" fontId="33" fillId="33" borderId="10" xfId="21" applyFont="1" applyFill="1" applyBorder="1" applyAlignment="1">
      <alignment horizontal="center" vertical="center"/>
    </xf>
    <xf numFmtId="0" fontId="33" fillId="33" borderId="49" xfId="21" applyFont="1" applyFill="1" applyBorder="1" applyAlignment="1">
      <alignment horizontal="center" vertical="center"/>
    </xf>
    <xf numFmtId="0" fontId="33" fillId="33" borderId="49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3" fillId="32" borderId="49" xfId="0" applyFont="1" applyFill="1" applyBorder="1" applyAlignment="1">
      <alignment horizontal="center" vertical="center"/>
    </xf>
    <xf numFmtId="0" fontId="120" fillId="0" borderId="0" xfId="0" applyFont="1">
      <alignment vertical="center"/>
    </xf>
    <xf numFmtId="0" fontId="121" fillId="0" borderId="0" xfId="0" applyFont="1" applyAlignment="1">
      <alignment horizontal="center" vertical="center"/>
    </xf>
    <xf numFmtId="0" fontId="120" fillId="0" borderId="0" xfId="0" applyFont="1" applyAlignment="1">
      <alignment horizontal="center" vertical="center"/>
    </xf>
    <xf numFmtId="0" fontId="120" fillId="0" borderId="87" xfId="0" applyFont="1" applyBorder="1">
      <alignment vertical="center"/>
    </xf>
    <xf numFmtId="0" fontId="120" fillId="0" borderId="38" xfId="0" applyFont="1" applyBorder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0" xfId="0" applyFont="1">
      <alignment vertical="center"/>
    </xf>
    <xf numFmtId="0" fontId="28" fillId="0" borderId="0" xfId="0" applyFont="1">
      <alignment vertical="center"/>
    </xf>
    <xf numFmtId="0" fontId="69" fillId="0" borderId="0" xfId="0" applyFont="1" applyAlignment="1">
      <alignment horizontal="center" vertical="center"/>
    </xf>
    <xf numFmtId="0" fontId="129" fillId="0" borderId="0" xfId="0" applyFont="1">
      <alignment vertical="center"/>
    </xf>
    <xf numFmtId="0" fontId="130" fillId="0" borderId="0" xfId="0" applyFont="1">
      <alignment vertical="center"/>
    </xf>
    <xf numFmtId="0" fontId="69" fillId="0" borderId="16" xfId="0" applyFont="1" applyBorder="1">
      <alignment vertical="center"/>
    </xf>
    <xf numFmtId="0" fontId="33" fillId="0" borderId="16" xfId="0" applyFont="1" applyBorder="1">
      <alignment vertical="center"/>
    </xf>
    <xf numFmtId="0" fontId="131" fillId="0" borderId="20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32" fillId="0" borderId="11" xfId="0" applyFont="1" applyBorder="1" applyAlignment="1">
      <alignment horizontal="center" vertical="center" wrapText="1"/>
    </xf>
    <xf numFmtId="0" fontId="131" fillId="0" borderId="22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2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83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82" fillId="0" borderId="0" xfId="0" applyFont="1">
      <alignment vertical="center"/>
    </xf>
    <xf numFmtId="0" fontId="133" fillId="0" borderId="90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134" fillId="0" borderId="63" xfId="0" applyFont="1" applyBorder="1" applyAlignment="1">
      <alignment horizontal="center" vertical="center"/>
    </xf>
    <xf numFmtId="0" fontId="135" fillId="24" borderId="92" xfId="0" applyFont="1" applyFill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33" fillId="0" borderId="93" xfId="0" applyFont="1" applyBorder="1" applyAlignment="1">
      <alignment horizontal="center" vertical="center"/>
    </xf>
    <xf numFmtId="0" fontId="134" fillId="0" borderId="13" xfId="0" applyFont="1" applyBorder="1" applyAlignment="1">
      <alignment horizontal="center" vertical="center"/>
    </xf>
    <xf numFmtId="0" fontId="135" fillId="24" borderId="68" xfId="0" applyFont="1" applyFill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136" fillId="27" borderId="10" xfId="0" applyFont="1" applyFill="1" applyBorder="1" applyAlignment="1">
      <alignment horizontal="center" vertical="center"/>
    </xf>
    <xf numFmtId="0" fontId="134" fillId="0" borderId="10" xfId="0" applyFont="1" applyBorder="1" applyAlignment="1">
      <alignment horizontal="center" vertical="center"/>
    </xf>
    <xf numFmtId="0" fontId="109" fillId="0" borderId="89" xfId="0" applyFont="1" applyBorder="1" applyAlignment="1">
      <alignment horizontal="center" vertical="center"/>
    </xf>
    <xf numFmtId="0" fontId="137" fillId="0" borderId="12" xfId="0" applyFont="1" applyBorder="1" applyAlignment="1">
      <alignment horizontal="center" vertical="center"/>
    </xf>
    <xf numFmtId="0" fontId="133" fillId="0" borderId="94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134" fillId="0" borderId="75" xfId="0" applyFont="1" applyBorder="1" applyAlignment="1">
      <alignment horizontal="center" vertical="center"/>
    </xf>
    <xf numFmtId="0" fontId="135" fillId="24" borderId="78" xfId="0" applyFont="1" applyFill="1" applyBorder="1" applyAlignment="1">
      <alignment horizontal="center" vertical="center"/>
    </xf>
    <xf numFmtId="0" fontId="33" fillId="0" borderId="15" xfId="0" applyFont="1" applyBorder="1">
      <alignment vertical="center"/>
    </xf>
    <xf numFmtId="0" fontId="133" fillId="0" borderId="0" xfId="0" applyFont="1" applyAlignment="1">
      <alignment horizontal="center" vertical="center"/>
    </xf>
    <xf numFmtId="0" fontId="135" fillId="24" borderId="17" xfId="0" applyFont="1" applyFill="1" applyBorder="1" applyAlignment="1">
      <alignment horizontal="center" vertical="center"/>
    </xf>
    <xf numFmtId="0" fontId="138" fillId="0" borderId="84" xfId="0" applyFont="1" applyBorder="1" applyAlignment="1">
      <alignment horizontal="center" vertical="center"/>
    </xf>
    <xf numFmtId="0" fontId="135" fillId="24" borderId="21" xfId="0" applyFont="1" applyFill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0" fontId="33" fillId="0" borderId="59" xfId="0" applyFont="1" applyBorder="1">
      <alignment vertical="center"/>
    </xf>
    <xf numFmtId="0" fontId="133" fillId="0" borderId="85" xfId="0" applyFont="1" applyBorder="1" applyAlignment="1">
      <alignment horizontal="center" vertical="center"/>
    </xf>
    <xf numFmtId="0" fontId="133" fillId="0" borderId="13" xfId="0" applyFont="1" applyBorder="1" applyAlignment="1">
      <alignment horizontal="center" vertical="center"/>
    </xf>
    <xf numFmtId="0" fontId="139" fillId="0" borderId="86" xfId="0" applyFont="1" applyBorder="1" applyAlignment="1">
      <alignment horizontal="center" vertical="center"/>
    </xf>
    <xf numFmtId="0" fontId="140" fillId="0" borderId="0" xfId="0" applyFont="1" applyAlignment="1">
      <alignment horizontal="center" vertical="center"/>
    </xf>
    <xf numFmtId="0" fontId="133" fillId="0" borderId="18" xfId="0" applyFont="1" applyBorder="1" applyAlignment="1">
      <alignment horizontal="center" vertical="center" wrapText="1"/>
    </xf>
    <xf numFmtId="0" fontId="141" fillId="0" borderId="10" xfId="0" applyFont="1" applyBorder="1" applyAlignment="1">
      <alignment horizontal="center" vertical="center"/>
    </xf>
    <xf numFmtId="0" fontId="138" fillId="0" borderId="13" xfId="0" applyFont="1" applyBorder="1" applyAlignment="1">
      <alignment horizontal="center" vertical="center"/>
    </xf>
    <xf numFmtId="0" fontId="133" fillId="0" borderId="18" xfId="0" applyFont="1" applyBorder="1" applyAlignment="1">
      <alignment horizontal="center" vertical="center"/>
    </xf>
    <xf numFmtId="0" fontId="138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1" fillId="26" borderId="13" xfId="0" applyFont="1" applyFill="1" applyBorder="1" applyAlignment="1">
      <alignment horizontal="center" vertical="center"/>
    </xf>
    <xf numFmtId="0" fontId="141" fillId="0" borderId="17" xfId="0" applyFont="1" applyBorder="1" applyAlignment="1">
      <alignment horizontal="center" vertical="center"/>
    </xf>
    <xf numFmtId="0" fontId="31" fillId="26" borderId="77" xfId="0" applyFont="1" applyFill="1" applyBorder="1" applyAlignment="1">
      <alignment horizontal="center" vertical="center"/>
    </xf>
    <xf numFmtId="0" fontId="141" fillId="0" borderId="21" xfId="0" applyFont="1" applyBorder="1" applyAlignment="1">
      <alignment horizontal="center" vertical="center"/>
    </xf>
    <xf numFmtId="0" fontId="31" fillId="0" borderId="0" xfId="22" applyFont="1" applyBorder="1" applyAlignment="1">
      <alignment horizontal="center"/>
    </xf>
    <xf numFmtId="0" fontId="76" fillId="0" borderId="12" xfId="20" quotePrefix="1" applyFont="1" applyBorder="1" applyAlignment="1">
      <alignment horizontal="center"/>
    </xf>
    <xf numFmtId="0" fontId="76" fillId="0" borderId="12" xfId="20" applyFont="1" applyBorder="1" applyAlignment="1">
      <alignment horizontal="center"/>
    </xf>
    <xf numFmtId="0" fontId="0" fillId="0" borderId="12" xfId="20" applyFont="1" applyBorder="1" applyAlignment="1">
      <alignment horizontal="center"/>
    </xf>
    <xf numFmtId="0" fontId="0" fillId="0" borderId="14" xfId="20" applyFont="1" applyBorder="1" applyAlignment="1">
      <alignment horizontal="center"/>
    </xf>
    <xf numFmtId="0" fontId="33" fillId="0" borderId="49" xfId="20" applyFont="1" applyBorder="1" applyAlignment="1">
      <alignment horizontal="center"/>
    </xf>
    <xf numFmtId="0" fontId="33" fillId="0" borderId="0" xfId="22" applyFont="1" applyBorder="1" applyAlignment="1">
      <alignment horizontal="center"/>
    </xf>
    <xf numFmtId="0" fontId="33" fillId="0" borderId="12" xfId="20" applyFont="1" applyBorder="1" applyAlignment="1">
      <alignment horizontal="center"/>
    </xf>
    <xf numFmtId="0" fontId="33" fillId="0" borderId="12" xfId="20" quotePrefix="1" applyFont="1" applyBorder="1" applyAlignment="1">
      <alignment horizontal="center"/>
    </xf>
    <xf numFmtId="0" fontId="33" fillId="0" borderId="0" xfId="20" applyFont="1" applyBorder="1"/>
    <xf numFmtId="0" fontId="33" fillId="0" borderId="10" xfId="49" applyFont="1" applyBorder="1" applyAlignment="1">
      <alignment horizontal="center"/>
    </xf>
    <xf numFmtId="0" fontId="33" fillId="0" borderId="10" xfId="51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32" fillId="0" borderId="10" xfId="49" applyFont="1" applyBorder="1" applyAlignment="1">
      <alignment horizontal="center"/>
    </xf>
    <xf numFmtId="0" fontId="35" fillId="31" borderId="10" xfId="50" applyFont="1" applyFill="1" applyBorder="1" applyAlignment="1">
      <alignment horizontal="center" vertical="center"/>
    </xf>
    <xf numFmtId="0" fontId="33" fillId="31" borderId="10" xfId="21" applyFont="1" applyFill="1" applyBorder="1" applyAlignment="1">
      <alignment horizontal="center" vertical="center"/>
    </xf>
    <xf numFmtId="0" fontId="33" fillId="31" borderId="11" xfId="21" applyFont="1" applyFill="1" applyBorder="1" applyAlignment="1">
      <alignment horizontal="center" vertical="center"/>
    </xf>
    <xf numFmtId="0" fontId="35" fillId="0" borderId="10" xfId="50" applyFont="1" applyBorder="1" applyAlignment="1">
      <alignment horizontal="center" vertical="center"/>
    </xf>
    <xf numFmtId="0" fontId="33" fillId="0" borderId="10" xfId="21" applyFont="1" applyBorder="1" applyAlignment="1">
      <alignment horizontal="center" vertical="center"/>
    </xf>
    <xf numFmtId="0" fontId="118" fillId="31" borderId="102" xfId="50" applyFont="1" applyFill="1" applyBorder="1" applyAlignment="1">
      <alignment horizontal="center" vertical="center"/>
    </xf>
    <xf numFmtId="0" fontId="118" fillId="31" borderId="105" xfId="50" applyFont="1" applyFill="1" applyBorder="1" applyAlignment="1">
      <alignment horizontal="center" vertical="center"/>
    </xf>
    <xf numFmtId="0" fontId="118" fillId="31" borderId="106" xfId="50" applyFont="1" applyFill="1" applyBorder="1" applyAlignment="1">
      <alignment horizontal="center" vertical="center"/>
    </xf>
    <xf numFmtId="0" fontId="118" fillId="0" borderId="107" xfId="50" applyFont="1" applyFill="1" applyBorder="1" applyAlignment="1">
      <alignment horizontal="center" vertical="center"/>
    </xf>
    <xf numFmtId="0" fontId="118" fillId="0" borderId="87" xfId="50" applyFont="1" applyFill="1" applyBorder="1" applyAlignment="1">
      <alignment horizontal="center" vertical="center"/>
    </xf>
    <xf numFmtId="0" fontId="118" fillId="0" borderId="98" xfId="5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3" fillId="33" borderId="103" xfId="21" applyFont="1" applyFill="1" applyBorder="1" applyAlignment="1">
      <alignment horizontal="center" vertical="center"/>
    </xf>
    <xf numFmtId="0" fontId="33" fillId="33" borderId="104" xfId="21" applyFont="1" applyFill="1" applyBorder="1" applyAlignment="1">
      <alignment horizontal="center" vertical="center"/>
    </xf>
    <xf numFmtId="0" fontId="103" fillId="28" borderId="97" xfId="21" applyFont="1" applyFill="1" applyBorder="1" applyAlignment="1">
      <alignment horizontal="center" vertical="center"/>
    </xf>
    <xf numFmtId="0" fontId="103" fillId="28" borderId="87" xfId="21" applyFont="1" applyFill="1" applyBorder="1" applyAlignment="1">
      <alignment horizontal="center" vertical="center"/>
    </xf>
    <xf numFmtId="0" fontId="103" fillId="28" borderId="98" xfId="21" applyFont="1" applyFill="1" applyBorder="1" applyAlignment="1">
      <alignment horizontal="center" vertical="center"/>
    </xf>
    <xf numFmtId="0" fontId="103" fillId="28" borderId="99" xfId="21" applyFont="1" applyFill="1" applyBorder="1" applyAlignment="1">
      <alignment horizontal="center" vertical="center"/>
    </xf>
    <xf numFmtId="0" fontId="103" fillId="28" borderId="0" xfId="21" applyFont="1" applyFill="1" applyBorder="1" applyAlignment="1">
      <alignment horizontal="center" vertical="center"/>
    </xf>
    <xf numFmtId="0" fontId="103" fillId="28" borderId="59" xfId="21" applyFont="1" applyFill="1" applyBorder="1" applyAlignment="1">
      <alignment horizontal="center" vertical="center"/>
    </xf>
    <xf numFmtId="0" fontId="103" fillId="28" borderId="100" xfId="21" applyFont="1" applyFill="1" applyBorder="1" applyAlignment="1">
      <alignment horizontal="center" vertical="center"/>
    </xf>
    <xf numFmtId="0" fontId="103" fillId="28" borderId="56" xfId="21" applyFont="1" applyFill="1" applyBorder="1" applyAlignment="1">
      <alignment horizontal="center" vertical="center"/>
    </xf>
    <xf numFmtId="0" fontId="103" fillId="28" borderId="101" xfId="21" applyFont="1" applyFill="1" applyBorder="1" applyAlignment="1">
      <alignment horizontal="center" vertical="center"/>
    </xf>
    <xf numFmtId="0" fontId="114" fillId="29" borderId="0" xfId="21" applyFont="1" applyFill="1" applyAlignment="1">
      <alignment horizontal="center" vertical="center"/>
    </xf>
    <xf numFmtId="0" fontId="33" fillId="0" borderId="21" xfId="21" applyFont="1" applyFill="1" applyBorder="1" applyAlignment="1">
      <alignment horizontal="center" vertical="center"/>
    </xf>
    <xf numFmtId="0" fontId="33" fillId="0" borderId="96" xfId="21" applyFont="1" applyFill="1" applyBorder="1" applyAlignment="1">
      <alignment horizontal="center" vertical="center"/>
    </xf>
    <xf numFmtId="0" fontId="33" fillId="0" borderId="16" xfId="21" applyFont="1" applyFill="1" applyBorder="1" applyAlignment="1">
      <alignment horizontal="center" vertical="center"/>
    </xf>
    <xf numFmtId="0" fontId="33" fillId="0" borderId="26" xfId="21" applyFont="1" applyFill="1" applyBorder="1" applyAlignment="1">
      <alignment horizontal="center" vertical="center"/>
    </xf>
    <xf numFmtId="0" fontId="35" fillId="0" borderId="11" xfId="50" applyFont="1" applyBorder="1" applyAlignment="1">
      <alignment horizontal="center" vertical="center"/>
    </xf>
    <xf numFmtId="0" fontId="0" fillId="0" borderId="0" xfId="20" quotePrefix="1" applyFont="1" applyAlignment="1">
      <alignment horizontal="left"/>
    </xf>
    <xf numFmtId="0" fontId="21" fillId="0" borderId="0" xfId="20" applyFont="1" applyAlignment="1">
      <alignment horizontal="left"/>
    </xf>
    <xf numFmtId="0" fontId="76" fillId="30" borderId="10" xfId="20" applyFont="1" applyFill="1" applyBorder="1"/>
    <xf numFmtId="0" fontId="0" fillId="30" borderId="10" xfId="20" applyFont="1" applyFill="1" applyBorder="1" applyAlignment="1">
      <alignment horizontal="left"/>
    </xf>
    <xf numFmtId="0" fontId="76" fillId="30" borderId="10" xfId="20" applyFont="1" applyFill="1" applyBorder="1" applyAlignment="1">
      <alignment horizontal="left"/>
    </xf>
  </cellXfs>
  <cellStyles count="53">
    <cellStyle name="?" xfId="1"/>
    <cellStyle name="? 1" xfId="2"/>
    <cellStyle name="??" xfId="3"/>
    <cellStyle name="?? 1" xfId="4"/>
    <cellStyle name="?? 1 1" xfId="5"/>
    <cellStyle name="?? 2" xfId="6"/>
    <cellStyle name="?? 2 1" xfId="7"/>
    <cellStyle name="?? 3" xfId="8"/>
    <cellStyle name="?? 3 1" xfId="9"/>
    <cellStyle name="?? 4" xfId="10"/>
    <cellStyle name="?? 5" xfId="11"/>
    <cellStyle name="?? 6" xfId="12"/>
    <cellStyle name="?? 7" xfId="13"/>
    <cellStyle name="?? 8" xfId="14"/>
    <cellStyle name="????" xfId="15"/>
    <cellStyle name="???? 1" xfId="16"/>
    <cellStyle name="???? 2" xfId="17"/>
    <cellStyle name="?????" xfId="18"/>
    <cellStyle name="??????" xfId="19"/>
    <cellStyle name="??_LCSDCup_Information" xfId="20"/>
    <cellStyle name="??_LCSDCup_Information 2" xfId="21"/>
    <cellStyle name="??_LCSDCup_Information_2005LCSD INFORMATION" xfId="22"/>
    <cellStyle name="??_LCSDCup_Information_2005LCSD INFORMATION_INFORMATION OF GC2_2013" xfId="23"/>
    <cellStyle name="??_MEN_32_To8" xfId="24"/>
    <cellStyle name="??1" xfId="25"/>
    <cellStyle name="??2" xfId="26"/>
    <cellStyle name="??3" xfId="27"/>
    <cellStyle name="??4" xfId="28"/>
    <cellStyle name="??5" xfId="29"/>
    <cellStyle name="??6" xfId="30"/>
    <cellStyle name="20% - ??1" xfId="31"/>
    <cellStyle name="20% - ??2" xfId="32"/>
    <cellStyle name="20% - ??3" xfId="33"/>
    <cellStyle name="20% - ??4" xfId="34"/>
    <cellStyle name="20% - ??5" xfId="35"/>
    <cellStyle name="20% - ??6" xfId="36"/>
    <cellStyle name="40% - ??1" xfId="37"/>
    <cellStyle name="40% - ??2" xfId="38"/>
    <cellStyle name="40% - ??3" xfId="39"/>
    <cellStyle name="40% - ??4" xfId="40"/>
    <cellStyle name="40% - ??5" xfId="41"/>
    <cellStyle name="40% - ??6" xfId="42"/>
    <cellStyle name="60% - ??1" xfId="43"/>
    <cellStyle name="60% - ??2" xfId="44"/>
    <cellStyle name="60% - ??3" xfId="45"/>
    <cellStyle name="60% - ??4" xfId="46"/>
    <cellStyle name="60% - ??5" xfId="47"/>
    <cellStyle name="60% - ??6" xfId="48"/>
    <cellStyle name="一般" xfId="0" builtinId="0"/>
    <cellStyle name="一般_LCSDCup_Information" xfId="49"/>
    <cellStyle name="一般_LCSDCup_Information 2" xfId="50"/>
    <cellStyle name="一般_LCSDCup_Information_2005LCSD INFORMATION" xfId="51"/>
    <cellStyle name="一般_MEN_32_To8" xfId="5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.24\TKT_mirror\share(2)\&#27801;&#28760;&#25490;&#29699;(&#26412;&#22320;)\&#29699;&#21729;&#31309;&#20998;&#25490;&#21517;\pts_of_players_updated_hk_open_2019_by_ronson_201905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zoomScale="80" zoomScaleNormal="80" workbookViewId="0"/>
  </sheetViews>
  <sheetFormatPr defaultColWidth="7.44140625" defaultRowHeight="17.25"/>
  <cols>
    <col min="1" max="1" width="9.21875" style="1" customWidth="1"/>
    <col min="2" max="2" width="93.109375" customWidth="1"/>
  </cols>
  <sheetData>
    <row r="1" spans="1:2" s="4" customFormat="1" ht="33" customHeight="1">
      <c r="A1" s="2" t="s">
        <v>287</v>
      </c>
      <c r="B1" s="3" t="s">
        <v>296</v>
      </c>
    </row>
    <row r="2" spans="1:2" s="4" customFormat="1" ht="27" customHeight="1">
      <c r="A2" s="3"/>
      <c r="B2" s="3" t="s">
        <v>0</v>
      </c>
    </row>
    <row r="3" spans="1:2" s="4" customFormat="1" ht="15.75">
      <c r="A3" s="2"/>
    </row>
    <row r="4" spans="1:2" s="4" customFormat="1" ht="17.25" customHeight="1">
      <c r="A4" s="5" t="s">
        <v>1</v>
      </c>
      <c r="B4" s="6" t="s">
        <v>2</v>
      </c>
    </row>
    <row r="5" spans="1:2" s="4" customFormat="1" ht="17.25" customHeight="1">
      <c r="A5" s="5"/>
      <c r="B5" s="6" t="s">
        <v>3</v>
      </c>
    </row>
    <row r="6" spans="1:2" s="4" customFormat="1" ht="17.25" customHeight="1">
      <c r="A6" s="5" t="s">
        <v>4</v>
      </c>
      <c r="B6" s="6" t="s">
        <v>5</v>
      </c>
    </row>
    <row r="7" spans="1:2" s="4" customFormat="1" ht="17.25" customHeight="1">
      <c r="A7" s="5" t="s">
        <v>6</v>
      </c>
      <c r="B7" s="7" t="s">
        <v>7</v>
      </c>
    </row>
    <row r="8" spans="1:2" s="4" customFormat="1" ht="17.25" customHeight="1">
      <c r="A8" s="8"/>
      <c r="B8" s="6" t="s">
        <v>8</v>
      </c>
    </row>
    <row r="9" spans="1:2" s="4" customFormat="1" ht="17.25" customHeight="1">
      <c r="A9" s="8"/>
      <c r="B9" s="6" t="s">
        <v>9</v>
      </c>
    </row>
    <row r="10" spans="1:2" s="4" customFormat="1" ht="17.25" customHeight="1">
      <c r="A10" s="8"/>
      <c r="B10" s="9" t="s">
        <v>10</v>
      </c>
    </row>
    <row r="11" spans="1:2" s="4" customFormat="1" ht="17.25" customHeight="1">
      <c r="A11" s="8"/>
      <c r="B11" s="9" t="s">
        <v>11</v>
      </c>
    </row>
    <row r="12" spans="1:2" s="4" customFormat="1" ht="17.25" customHeight="1">
      <c r="A12" s="8"/>
      <c r="B12" s="9" t="s">
        <v>12</v>
      </c>
    </row>
    <row r="13" spans="1:2" s="4" customFormat="1" ht="17.25" customHeight="1">
      <c r="A13" s="8"/>
      <c r="B13" s="9" t="s">
        <v>13</v>
      </c>
    </row>
    <row r="14" spans="1:2" s="9" customFormat="1" ht="17.25" customHeight="1">
      <c r="A14" s="8"/>
      <c r="B14" s="9" t="s">
        <v>14</v>
      </c>
    </row>
    <row r="15" spans="1:2" s="4" customFormat="1" ht="15.75">
      <c r="A15" s="8"/>
      <c r="B15" s="10" t="s">
        <v>15</v>
      </c>
    </row>
    <row r="16" spans="1:2" s="4" customFormat="1" ht="17.25" customHeight="1">
      <c r="A16" s="8"/>
      <c r="B16" s="10"/>
    </row>
    <row r="17" spans="1:2" s="4" customFormat="1" ht="15.75">
      <c r="A17" s="5"/>
      <c r="B17" s="10" t="s">
        <v>16</v>
      </c>
    </row>
    <row r="18" spans="1:2" s="4" customFormat="1" ht="15.75" hidden="1">
      <c r="A18" s="2"/>
    </row>
    <row r="19" spans="1:2" s="4" customFormat="1" ht="27" hidden="1">
      <c r="A19" s="2"/>
      <c r="B19" s="11" t="s">
        <v>17</v>
      </c>
    </row>
    <row r="20" spans="1:2" s="4" customFormat="1" ht="15.75" hidden="1">
      <c r="A20" s="2" t="s">
        <v>18</v>
      </c>
      <c r="B20" s="4" t="s">
        <v>19</v>
      </c>
    </row>
    <row r="21" spans="1:2" s="4" customFormat="1" ht="15.75" hidden="1">
      <c r="A21" s="2"/>
      <c r="B21" s="4" t="s">
        <v>20</v>
      </c>
    </row>
    <row r="22" spans="1:2" s="4" customFormat="1" ht="15.75" hidden="1">
      <c r="A22" s="2" t="s">
        <v>21</v>
      </c>
      <c r="B22" s="4" t="s">
        <v>22</v>
      </c>
    </row>
    <row r="23" spans="1:2" s="4" customFormat="1" ht="15.75" hidden="1">
      <c r="A23" s="2" t="s">
        <v>23</v>
      </c>
      <c r="B23" s="4" t="s">
        <v>24</v>
      </c>
    </row>
    <row r="24" spans="1:2" s="4" customFormat="1" ht="15.75" hidden="1">
      <c r="A24" s="2"/>
      <c r="B24" s="4" t="s">
        <v>25</v>
      </c>
    </row>
    <row r="25" spans="1:2" s="4" customFormat="1" ht="15.75" hidden="1">
      <c r="A25" s="2"/>
      <c r="B25" s="4" t="s">
        <v>26</v>
      </c>
    </row>
    <row r="26" spans="1:2" s="4" customFormat="1" ht="15.75" hidden="1">
      <c r="A26" s="2"/>
      <c r="B26" s="12" t="s">
        <v>27</v>
      </c>
    </row>
    <row r="27" spans="1:2" s="4" customFormat="1" ht="15.75" hidden="1">
      <c r="A27" s="2"/>
      <c r="B27" s="4" t="s">
        <v>28</v>
      </c>
    </row>
    <row r="28" spans="1:2" s="4" customFormat="1" ht="15.75" hidden="1">
      <c r="A28" s="2"/>
      <c r="B28" s="4" t="s">
        <v>29</v>
      </c>
    </row>
    <row r="29" spans="1:2" s="4" customFormat="1" ht="15.75" hidden="1">
      <c r="A29" s="2"/>
      <c r="B29" s="4" t="s">
        <v>30</v>
      </c>
    </row>
    <row r="30" spans="1:2" s="4" customFormat="1" ht="15.75" hidden="1">
      <c r="A30" s="2"/>
      <c r="B30" s="4" t="s">
        <v>31</v>
      </c>
    </row>
    <row r="31" spans="1:2" s="4" customFormat="1" ht="15.75" hidden="1">
      <c r="A31" s="2"/>
      <c r="B31" s="13" t="s">
        <v>32</v>
      </c>
    </row>
    <row r="32" spans="1:2" s="4" customFormat="1" ht="15.75" hidden="1">
      <c r="A32" s="2"/>
      <c r="B32" s="4" t="s">
        <v>33</v>
      </c>
    </row>
    <row r="33" spans="1:2" s="4" customFormat="1" ht="15.75" hidden="1">
      <c r="A33" s="2"/>
      <c r="B33" s="4" t="s">
        <v>34</v>
      </c>
    </row>
    <row r="34" spans="1:2" s="4" customFormat="1" ht="15.75" hidden="1">
      <c r="A34" s="2"/>
      <c r="B34" s="4" t="s">
        <v>35</v>
      </c>
    </row>
    <row r="35" spans="1:2" s="4" customFormat="1" ht="15.75" hidden="1">
      <c r="A35" s="2"/>
      <c r="B35" s="14" t="s">
        <v>36</v>
      </c>
    </row>
    <row r="36" spans="1:2" s="4" customFormat="1" ht="15.75" hidden="1">
      <c r="A36" s="2"/>
      <c r="B36" s="12" t="s">
        <v>37</v>
      </c>
    </row>
    <row r="37" spans="1:2" s="4" customFormat="1" ht="15.75">
      <c r="A37" s="2"/>
      <c r="B37" s="4" t="s">
        <v>38</v>
      </c>
    </row>
    <row r="38" spans="1:2" s="4" customFormat="1" ht="27">
      <c r="A38" s="2"/>
      <c r="B38" s="11" t="s">
        <v>17</v>
      </c>
    </row>
    <row r="39" spans="1:2" s="4" customFormat="1" ht="15.75">
      <c r="A39" s="2"/>
      <c r="B39" s="4" t="s">
        <v>19</v>
      </c>
    </row>
    <row r="40" spans="1:2" s="4" customFormat="1" ht="15.75">
      <c r="A40" s="2"/>
      <c r="B40" s="4" t="s">
        <v>20</v>
      </c>
    </row>
    <row r="41" spans="1:2" s="4" customFormat="1" ht="15.75">
      <c r="A41" s="2"/>
      <c r="B41" s="4" t="s">
        <v>22</v>
      </c>
    </row>
    <row r="42" spans="1:2" s="4" customFormat="1" ht="15.75">
      <c r="A42" s="2"/>
      <c r="B42" s="4" t="s">
        <v>24</v>
      </c>
    </row>
    <row r="43" spans="1:2" s="4" customFormat="1" ht="15.75">
      <c r="A43" s="2"/>
      <c r="B43" s="4" t="s">
        <v>25</v>
      </c>
    </row>
    <row r="44" spans="1:2" s="4" customFormat="1" ht="15.75">
      <c r="A44" s="2"/>
      <c r="B44" s="4" t="s">
        <v>26</v>
      </c>
    </row>
    <row r="45" spans="1:2" s="4" customFormat="1" ht="15.75">
      <c r="A45" s="2"/>
      <c r="B45" s="4" t="s">
        <v>39</v>
      </c>
    </row>
    <row r="46" spans="1:2" s="4" customFormat="1" ht="15.75">
      <c r="A46" s="2"/>
      <c r="B46" s="4" t="s">
        <v>28</v>
      </c>
    </row>
    <row r="47" spans="1:2" s="4" customFormat="1" ht="15.75">
      <c r="A47" s="2"/>
      <c r="B47" s="4" t="s">
        <v>40</v>
      </c>
    </row>
    <row r="48" spans="1:2" s="4" customFormat="1" ht="15.75">
      <c r="A48" s="2"/>
      <c r="B48" s="4" t="s">
        <v>41</v>
      </c>
    </row>
    <row r="49" spans="1:2" s="4" customFormat="1" ht="15.75">
      <c r="A49" s="2"/>
      <c r="B49" s="4" t="s">
        <v>30</v>
      </c>
    </row>
    <row r="50" spans="1:2" s="4" customFormat="1" ht="15.75">
      <c r="A50" s="2"/>
      <c r="B50" s="4" t="s">
        <v>42</v>
      </c>
    </row>
    <row r="51" spans="1:2" s="4" customFormat="1" ht="15.75">
      <c r="A51" s="2"/>
      <c r="B51" s="4" t="s">
        <v>32</v>
      </c>
    </row>
    <row r="52" spans="1:2" s="4" customFormat="1" ht="15.75">
      <c r="A52" s="2"/>
      <c r="B52" s="4" t="s">
        <v>33</v>
      </c>
    </row>
    <row r="53" spans="1:2" s="4" customFormat="1" ht="15.75">
      <c r="A53" s="2"/>
      <c r="B53" s="4" t="s">
        <v>34</v>
      </c>
    </row>
    <row r="54" spans="1:2" s="4" customFormat="1" ht="15.75">
      <c r="A54" s="2"/>
      <c r="B54" s="4" t="s">
        <v>35</v>
      </c>
    </row>
    <row r="55" spans="1:2" s="4" customFormat="1" ht="15.75">
      <c r="A55" s="2"/>
      <c r="B55" s="4" t="s">
        <v>36</v>
      </c>
    </row>
    <row r="56" spans="1:2" s="4" customFormat="1" ht="15.75">
      <c r="A56" s="2"/>
      <c r="B56" s="4" t="s">
        <v>37</v>
      </c>
    </row>
    <row r="57" spans="1:2" s="4" customFormat="1" ht="15.75">
      <c r="A57" s="2"/>
      <c r="B57" s="4" t="s">
        <v>38</v>
      </c>
    </row>
    <row r="58" spans="1:2" s="4" customFormat="1" ht="15.75">
      <c r="A58" s="2"/>
    </row>
  </sheetData>
  <sheetProtection selectLockedCells="1" selectUnlockedCells="1"/>
  <phoneticPr fontId="77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topLeftCell="E1" zoomScale="80" zoomScaleNormal="80" workbookViewId="0">
      <selection activeCell="M6" sqref="M6"/>
    </sheetView>
  </sheetViews>
  <sheetFormatPr defaultColWidth="7.6640625" defaultRowHeight="21"/>
  <cols>
    <col min="1" max="1" width="3.5546875" style="415" customWidth="1"/>
    <col min="2" max="2" width="9" style="415" customWidth="1"/>
    <col min="3" max="3" width="9" style="23" customWidth="1"/>
    <col min="4" max="4" width="9" style="415" customWidth="1"/>
    <col min="5" max="5" width="18.33203125" style="23" bestFit="1" customWidth="1"/>
    <col min="6" max="6" width="18.33203125" style="415" customWidth="1"/>
    <col min="7" max="7" width="12" style="415" customWidth="1"/>
    <col min="8" max="8" width="7.33203125" style="415" customWidth="1"/>
    <col min="9" max="9" width="17.5546875" style="415" customWidth="1"/>
    <col min="10" max="10" width="11.109375" style="415" customWidth="1"/>
    <col min="11" max="11" width="7.33203125" style="415" customWidth="1"/>
    <col min="12" max="12" width="7.44140625" style="415" bestFit="1" customWidth="1"/>
    <col min="13" max="13" width="12.5546875" style="23" bestFit="1" customWidth="1"/>
    <col min="14" max="14" width="34.109375" style="15" customWidth="1"/>
    <col min="15" max="15" width="5.77734375" style="415" bestFit="1" customWidth="1"/>
    <col min="16" max="17" width="17.44140625" style="415" hidden="1" customWidth="1"/>
    <col min="18" max="16384" width="7.6640625" style="415"/>
  </cols>
  <sheetData>
    <row r="1" spans="1:17" ht="21" customHeight="1">
      <c r="B1" s="366" t="s">
        <v>337</v>
      </c>
      <c r="C1" s="367"/>
      <c r="D1" s="367"/>
      <c r="E1" s="368"/>
      <c r="F1" s="367"/>
      <c r="G1" s="367"/>
      <c r="H1" s="367"/>
      <c r="I1" s="367"/>
      <c r="J1" s="367"/>
      <c r="K1" s="367"/>
      <c r="L1" s="367"/>
      <c r="M1" s="416"/>
    </row>
    <row r="2" spans="1:17" ht="21" customHeight="1">
      <c r="B2" s="416" t="s">
        <v>44</v>
      </c>
      <c r="C2" s="416"/>
      <c r="D2" s="416"/>
      <c r="E2" s="367"/>
      <c r="F2" s="367"/>
      <c r="G2" s="367"/>
      <c r="H2" s="367"/>
      <c r="I2" s="367"/>
      <c r="J2" s="367"/>
      <c r="K2" s="368"/>
      <c r="L2" s="368"/>
      <c r="M2" s="416"/>
    </row>
    <row r="3" spans="1:17" ht="21" customHeight="1">
      <c r="B3" s="417" t="s">
        <v>338</v>
      </c>
      <c r="C3" s="418"/>
      <c r="D3" s="418"/>
      <c r="E3" s="368"/>
      <c r="F3" s="368"/>
      <c r="G3" s="368"/>
      <c r="H3" s="368"/>
      <c r="I3" s="368"/>
      <c r="J3" s="368"/>
      <c r="K3" s="368"/>
      <c r="L3" s="368"/>
      <c r="M3" s="419"/>
      <c r="N3" s="203"/>
      <c r="O3" s="420"/>
    </row>
    <row r="4" spans="1:17" ht="21" customHeight="1">
      <c r="B4" s="369" t="s">
        <v>339</v>
      </c>
      <c r="C4" s="370" t="s">
        <v>45</v>
      </c>
      <c r="D4" s="371" t="s">
        <v>46</v>
      </c>
      <c r="E4" s="372" t="s">
        <v>47</v>
      </c>
      <c r="F4" s="373"/>
      <c r="G4" s="374"/>
      <c r="H4" s="375" t="s">
        <v>48</v>
      </c>
      <c r="I4" s="373"/>
      <c r="J4" s="374"/>
      <c r="K4" s="375" t="s">
        <v>48</v>
      </c>
      <c r="L4" s="373" t="s">
        <v>340</v>
      </c>
      <c r="M4" s="372" t="s">
        <v>49</v>
      </c>
      <c r="N4" s="17"/>
      <c r="O4" s="21"/>
    </row>
    <row r="5" spans="1:17" ht="21" customHeight="1" thickBot="1">
      <c r="B5" s="376" t="s">
        <v>50</v>
      </c>
      <c r="C5" s="372" t="s">
        <v>341</v>
      </c>
      <c r="D5" s="377" t="s">
        <v>51</v>
      </c>
      <c r="E5" s="378" t="s">
        <v>342</v>
      </c>
      <c r="F5" s="379" t="s">
        <v>343</v>
      </c>
      <c r="G5" s="379" t="s">
        <v>344</v>
      </c>
      <c r="H5" s="380" t="s">
        <v>52</v>
      </c>
      <c r="I5" s="379" t="s">
        <v>345</v>
      </c>
      <c r="J5" s="379" t="s">
        <v>344</v>
      </c>
      <c r="K5" s="380" t="s">
        <v>52</v>
      </c>
      <c r="L5" s="381" t="s">
        <v>52</v>
      </c>
      <c r="M5" s="378" t="s">
        <v>341</v>
      </c>
      <c r="N5" s="204"/>
      <c r="O5" s="16" t="s">
        <v>267</v>
      </c>
      <c r="P5" s="262" t="s">
        <v>294</v>
      </c>
      <c r="Q5" s="421" t="s">
        <v>295</v>
      </c>
    </row>
    <row r="6" spans="1:17" ht="20.100000000000001" customHeight="1">
      <c r="A6" s="422"/>
      <c r="B6" s="382">
        <v>1</v>
      </c>
      <c r="C6" s="383" t="str">
        <f t="shared" ref="C6:C37" si="0">M6</f>
        <v>A1</v>
      </c>
      <c r="D6" s="386">
        <v>1</v>
      </c>
      <c r="E6" s="384" t="s">
        <v>366</v>
      </c>
      <c r="F6" s="384" t="s">
        <v>396</v>
      </c>
      <c r="G6" s="384" t="s">
        <v>468</v>
      </c>
      <c r="H6" s="385">
        <v>93</v>
      </c>
      <c r="I6" s="386" t="s">
        <v>426</v>
      </c>
      <c r="J6" s="386" t="s">
        <v>469</v>
      </c>
      <c r="K6" s="385">
        <v>40.5</v>
      </c>
      <c r="L6" s="387">
        <f t="shared" ref="L6:L37" si="1">H6+K6</f>
        <v>133.5</v>
      </c>
      <c r="M6" s="388" t="s">
        <v>53</v>
      </c>
      <c r="N6" s="19"/>
      <c r="O6" s="18"/>
      <c r="P6" s="262"/>
      <c r="Q6" s="262">
        <f>P6/2</f>
        <v>0</v>
      </c>
    </row>
    <row r="7" spans="1:17" ht="20.100000000000001" customHeight="1">
      <c r="A7" s="422"/>
      <c r="B7" s="389">
        <v>2</v>
      </c>
      <c r="C7" s="449" t="str">
        <f t="shared" si="0"/>
        <v>B1</v>
      </c>
      <c r="D7" s="452">
        <v>2</v>
      </c>
      <c r="E7" s="498" t="s">
        <v>583</v>
      </c>
      <c r="F7" s="401" t="s">
        <v>398</v>
      </c>
      <c r="G7" s="432" t="s">
        <v>470</v>
      </c>
      <c r="H7" s="392">
        <v>70</v>
      </c>
      <c r="I7" s="401" t="s">
        <v>428</v>
      </c>
      <c r="J7" s="391" t="s">
        <v>471</v>
      </c>
      <c r="K7" s="392">
        <v>57</v>
      </c>
      <c r="L7" s="393">
        <f t="shared" si="1"/>
        <v>127</v>
      </c>
      <c r="M7" s="394" t="s">
        <v>54</v>
      </c>
      <c r="N7" s="19"/>
      <c r="O7" s="18"/>
      <c r="P7" s="262"/>
      <c r="Q7" s="262">
        <f t="shared" ref="Q7:Q70" si="2">P7/2</f>
        <v>0</v>
      </c>
    </row>
    <row r="8" spans="1:17" ht="20.100000000000001" customHeight="1">
      <c r="A8" s="422"/>
      <c r="B8" s="389">
        <v>3</v>
      </c>
      <c r="C8" s="449" t="str">
        <f t="shared" si="0"/>
        <v>C1</v>
      </c>
      <c r="D8" s="452">
        <v>3</v>
      </c>
      <c r="E8" s="390" t="s">
        <v>352</v>
      </c>
      <c r="F8" s="391" t="s">
        <v>377</v>
      </c>
      <c r="G8" s="395" t="s">
        <v>442</v>
      </c>
      <c r="H8" s="392">
        <v>61.75</v>
      </c>
      <c r="I8" s="391" t="s">
        <v>408</v>
      </c>
      <c r="J8" s="391" t="s">
        <v>443</v>
      </c>
      <c r="K8" s="392">
        <v>55</v>
      </c>
      <c r="L8" s="393">
        <f t="shared" si="1"/>
        <v>116.75</v>
      </c>
      <c r="M8" s="394" t="s">
        <v>55</v>
      </c>
      <c r="N8" s="19"/>
      <c r="O8" s="18"/>
      <c r="P8" s="262"/>
      <c r="Q8" s="262">
        <f t="shared" si="2"/>
        <v>0</v>
      </c>
    </row>
    <row r="9" spans="1:17" ht="20.100000000000001" customHeight="1">
      <c r="A9" s="422"/>
      <c r="B9" s="389">
        <v>4</v>
      </c>
      <c r="C9" s="449" t="str">
        <f t="shared" si="0"/>
        <v>D1</v>
      </c>
      <c r="D9" s="452">
        <v>4</v>
      </c>
      <c r="E9" s="390" t="s">
        <v>350</v>
      </c>
      <c r="F9" s="396" t="s">
        <v>375</v>
      </c>
      <c r="G9" s="395" t="s">
        <v>440</v>
      </c>
      <c r="H9" s="392">
        <v>75</v>
      </c>
      <c r="I9" s="391" t="s">
        <v>433</v>
      </c>
      <c r="J9" s="391" t="s">
        <v>441</v>
      </c>
      <c r="K9" s="392">
        <v>40.5</v>
      </c>
      <c r="L9" s="393">
        <f t="shared" si="1"/>
        <v>115.5</v>
      </c>
      <c r="M9" s="394" t="s">
        <v>56</v>
      </c>
      <c r="N9" s="19"/>
      <c r="O9" s="18"/>
      <c r="P9" s="262"/>
      <c r="Q9" s="262">
        <f t="shared" si="2"/>
        <v>0</v>
      </c>
    </row>
    <row r="10" spans="1:17" ht="20.100000000000001" customHeight="1">
      <c r="A10" s="422"/>
      <c r="B10" s="389">
        <v>5</v>
      </c>
      <c r="C10" s="449" t="str">
        <f t="shared" si="0"/>
        <v>E1</v>
      </c>
      <c r="D10" s="452">
        <v>5</v>
      </c>
      <c r="E10" s="390" t="s">
        <v>358</v>
      </c>
      <c r="F10" s="391" t="s">
        <v>386</v>
      </c>
      <c r="G10" s="395" t="s">
        <v>456</v>
      </c>
      <c r="H10" s="392">
        <v>55.5</v>
      </c>
      <c r="I10" s="391" t="s">
        <v>417</v>
      </c>
      <c r="J10" s="391" t="s">
        <v>457</v>
      </c>
      <c r="K10" s="392">
        <v>55.5</v>
      </c>
      <c r="L10" s="393">
        <f t="shared" si="1"/>
        <v>111</v>
      </c>
      <c r="M10" s="394" t="s">
        <v>82</v>
      </c>
      <c r="N10" s="19"/>
      <c r="O10" s="18"/>
      <c r="P10" s="262"/>
      <c r="Q10" s="262">
        <f t="shared" si="2"/>
        <v>0</v>
      </c>
    </row>
    <row r="11" spans="1:17" ht="20.100000000000001" customHeight="1">
      <c r="A11" s="422"/>
      <c r="B11" s="389">
        <v>6</v>
      </c>
      <c r="C11" s="449" t="str">
        <f t="shared" si="0"/>
        <v>F1</v>
      </c>
      <c r="D11" s="452">
        <v>6</v>
      </c>
      <c r="E11" s="390" t="s">
        <v>363</v>
      </c>
      <c r="F11" s="391" t="s">
        <v>391</v>
      </c>
      <c r="G11" s="395" t="s">
        <v>462</v>
      </c>
      <c r="H11" s="392">
        <v>93</v>
      </c>
      <c r="I11" s="391" t="s">
        <v>421</v>
      </c>
      <c r="J11" s="391" t="s">
        <v>463</v>
      </c>
      <c r="K11" s="392">
        <v>0</v>
      </c>
      <c r="L11" s="393">
        <f t="shared" si="1"/>
        <v>93</v>
      </c>
      <c r="M11" s="394" t="s">
        <v>86</v>
      </c>
      <c r="N11" s="19"/>
      <c r="O11" s="18"/>
      <c r="P11" s="262"/>
      <c r="Q11" s="262">
        <f t="shared" si="2"/>
        <v>0</v>
      </c>
    </row>
    <row r="12" spans="1:17" ht="20.100000000000001" customHeight="1">
      <c r="A12" s="422"/>
      <c r="B12" s="389">
        <v>7</v>
      </c>
      <c r="C12" s="449" t="str">
        <f t="shared" si="0"/>
        <v>G1</v>
      </c>
      <c r="D12" s="452">
        <v>7</v>
      </c>
      <c r="E12" s="390" t="s">
        <v>495</v>
      </c>
      <c r="F12" s="391" t="s">
        <v>392</v>
      </c>
      <c r="G12" s="395" t="s">
        <v>464</v>
      </c>
      <c r="H12" s="392">
        <v>16.5</v>
      </c>
      <c r="I12" s="391" t="s">
        <v>422</v>
      </c>
      <c r="J12" s="391" t="s">
        <v>465</v>
      </c>
      <c r="K12" s="392">
        <v>75</v>
      </c>
      <c r="L12" s="393">
        <f t="shared" si="1"/>
        <v>91.5</v>
      </c>
      <c r="M12" s="394" t="s">
        <v>89</v>
      </c>
      <c r="N12" s="19"/>
      <c r="O12" s="18"/>
      <c r="P12" s="262"/>
      <c r="Q12" s="262">
        <f t="shared" si="2"/>
        <v>0</v>
      </c>
    </row>
    <row r="13" spans="1:17" ht="20.100000000000001" customHeight="1">
      <c r="A13" s="422"/>
      <c r="B13" s="389">
        <v>8</v>
      </c>
      <c r="C13" s="449" t="str">
        <f t="shared" si="0"/>
        <v>H1</v>
      </c>
      <c r="D13" s="452">
        <v>8</v>
      </c>
      <c r="E13" s="390" t="s">
        <v>355</v>
      </c>
      <c r="F13" s="391" t="s">
        <v>382</v>
      </c>
      <c r="G13" s="395" t="s">
        <v>448</v>
      </c>
      <c r="H13" s="392">
        <v>25.5</v>
      </c>
      <c r="I13" s="391" t="s">
        <v>413</v>
      </c>
      <c r="J13" s="391" t="s">
        <v>449</v>
      </c>
      <c r="K13" s="392">
        <v>61.5</v>
      </c>
      <c r="L13" s="393">
        <f t="shared" si="1"/>
        <v>87</v>
      </c>
      <c r="M13" s="394" t="s">
        <v>91</v>
      </c>
      <c r="N13" s="19"/>
      <c r="O13" s="18"/>
      <c r="P13" s="262">
        <v>48</v>
      </c>
      <c r="Q13" s="262">
        <f t="shared" si="2"/>
        <v>24</v>
      </c>
    </row>
    <row r="14" spans="1:17" ht="20.100000000000001" customHeight="1">
      <c r="A14" s="422"/>
      <c r="B14" s="389">
        <v>9</v>
      </c>
      <c r="C14" s="449" t="str">
        <f t="shared" si="0"/>
        <v>H2</v>
      </c>
      <c r="D14" s="452">
        <v>9</v>
      </c>
      <c r="E14" s="451" t="s">
        <v>369</v>
      </c>
      <c r="F14" s="447" t="s">
        <v>401</v>
      </c>
      <c r="G14" s="448" t="s">
        <v>476</v>
      </c>
      <c r="H14" s="392">
        <v>36</v>
      </c>
      <c r="I14" s="401" t="s">
        <v>431</v>
      </c>
      <c r="J14" s="401" t="s">
        <v>477</v>
      </c>
      <c r="K14" s="392">
        <v>36</v>
      </c>
      <c r="L14" s="393">
        <f t="shared" si="1"/>
        <v>72</v>
      </c>
      <c r="M14" s="394" t="s">
        <v>43</v>
      </c>
      <c r="N14" s="19"/>
      <c r="O14" s="18"/>
      <c r="P14" s="262"/>
      <c r="Q14" s="262">
        <f t="shared" si="2"/>
        <v>0</v>
      </c>
    </row>
    <row r="15" spans="1:17" ht="20.100000000000001" customHeight="1">
      <c r="A15" s="422"/>
      <c r="B15" s="389">
        <v>10</v>
      </c>
      <c r="C15" s="449" t="str">
        <f t="shared" si="0"/>
        <v>G2</v>
      </c>
      <c r="D15" s="452">
        <v>10</v>
      </c>
      <c r="E15" s="506" t="s">
        <v>604</v>
      </c>
      <c r="F15" s="391" t="s">
        <v>378</v>
      </c>
      <c r="G15" s="395" t="s">
        <v>445</v>
      </c>
      <c r="H15" s="392">
        <v>15.75</v>
      </c>
      <c r="I15" s="391" t="s">
        <v>409</v>
      </c>
      <c r="J15" s="391" t="s">
        <v>444</v>
      </c>
      <c r="K15" s="392">
        <v>50</v>
      </c>
      <c r="L15" s="393">
        <f t="shared" si="1"/>
        <v>65.75</v>
      </c>
      <c r="M15" s="397" t="s">
        <v>58</v>
      </c>
      <c r="N15" s="205"/>
      <c r="O15" s="20"/>
      <c r="P15" s="262"/>
      <c r="Q15" s="262">
        <f t="shared" si="2"/>
        <v>0</v>
      </c>
    </row>
    <row r="16" spans="1:17" ht="20.100000000000001" customHeight="1">
      <c r="A16" s="422"/>
      <c r="B16" s="389">
        <v>11</v>
      </c>
      <c r="C16" s="449" t="str">
        <f t="shared" si="0"/>
        <v>F2</v>
      </c>
      <c r="D16" s="452">
        <v>11</v>
      </c>
      <c r="E16" s="450" t="s">
        <v>368</v>
      </c>
      <c r="F16" s="401" t="s">
        <v>399</v>
      </c>
      <c r="G16" s="432" t="s">
        <v>472</v>
      </c>
      <c r="H16" s="392">
        <v>23.25</v>
      </c>
      <c r="I16" s="401" t="s">
        <v>429</v>
      </c>
      <c r="J16" s="401" t="s">
        <v>473</v>
      </c>
      <c r="K16" s="392">
        <v>42</v>
      </c>
      <c r="L16" s="393">
        <f t="shared" si="1"/>
        <v>65.25</v>
      </c>
      <c r="M16" s="394" t="s">
        <v>257</v>
      </c>
      <c r="N16" s="19"/>
      <c r="O16" s="18"/>
      <c r="P16" s="262"/>
      <c r="Q16" s="262">
        <f t="shared" si="2"/>
        <v>0</v>
      </c>
    </row>
    <row r="17" spans="1:17" ht="20.100000000000001" customHeight="1">
      <c r="A17" s="422"/>
      <c r="B17" s="389">
        <v>12</v>
      </c>
      <c r="C17" s="449" t="str">
        <f t="shared" si="0"/>
        <v>E2</v>
      </c>
      <c r="D17" s="452">
        <v>12</v>
      </c>
      <c r="E17" s="390" t="s">
        <v>357</v>
      </c>
      <c r="F17" s="391" t="s">
        <v>384</v>
      </c>
      <c r="G17" s="395" t="s">
        <v>452</v>
      </c>
      <c r="H17" s="392">
        <v>54</v>
      </c>
      <c r="I17" s="391" t="s">
        <v>415</v>
      </c>
      <c r="J17" s="391" t="s">
        <v>453</v>
      </c>
      <c r="K17" s="392">
        <v>9</v>
      </c>
      <c r="L17" s="393">
        <f t="shared" si="1"/>
        <v>63</v>
      </c>
      <c r="M17" s="394" t="s">
        <v>258</v>
      </c>
      <c r="N17" s="19"/>
      <c r="O17" s="18"/>
      <c r="P17" s="262"/>
      <c r="Q17" s="262">
        <f t="shared" si="2"/>
        <v>0</v>
      </c>
    </row>
    <row r="18" spans="1:17" ht="20.100000000000001" customHeight="1">
      <c r="A18" s="422"/>
      <c r="B18" s="389">
        <v>13</v>
      </c>
      <c r="C18" s="449" t="str">
        <f t="shared" si="0"/>
        <v>D2</v>
      </c>
      <c r="D18" s="452">
        <v>13</v>
      </c>
      <c r="E18" s="390" t="s">
        <v>356</v>
      </c>
      <c r="F18" s="391" t="s">
        <v>383</v>
      </c>
      <c r="G18" s="395" t="s">
        <v>450</v>
      </c>
      <c r="H18" s="392">
        <v>33.75</v>
      </c>
      <c r="I18" s="391" t="s">
        <v>414</v>
      </c>
      <c r="J18" s="391" t="s">
        <v>451</v>
      </c>
      <c r="K18" s="392">
        <v>27</v>
      </c>
      <c r="L18" s="393">
        <f t="shared" si="1"/>
        <v>60.75</v>
      </c>
      <c r="M18" s="394" t="s">
        <v>60</v>
      </c>
      <c r="N18" s="19"/>
      <c r="O18" s="18"/>
      <c r="P18" s="262"/>
      <c r="Q18" s="262">
        <f t="shared" si="2"/>
        <v>0</v>
      </c>
    </row>
    <row r="19" spans="1:17" ht="20.100000000000001" customHeight="1">
      <c r="A19" s="422"/>
      <c r="B19" s="389">
        <v>14</v>
      </c>
      <c r="C19" s="449" t="str">
        <f t="shared" si="0"/>
        <v>C2</v>
      </c>
      <c r="D19" s="452">
        <v>14</v>
      </c>
      <c r="E19" s="506" t="s">
        <v>595</v>
      </c>
      <c r="F19" s="391" t="s">
        <v>379</v>
      </c>
      <c r="G19" s="395" t="s">
        <v>446</v>
      </c>
      <c r="H19" s="392">
        <v>28.5</v>
      </c>
      <c r="I19" s="391" t="s">
        <v>410</v>
      </c>
      <c r="J19" s="391" t="s">
        <v>447</v>
      </c>
      <c r="K19" s="392">
        <v>28.5</v>
      </c>
      <c r="L19" s="393">
        <f t="shared" si="1"/>
        <v>57</v>
      </c>
      <c r="M19" s="394" t="s">
        <v>61</v>
      </c>
      <c r="N19" s="19"/>
      <c r="O19" s="18"/>
      <c r="P19" s="262"/>
      <c r="Q19" s="262">
        <f t="shared" si="2"/>
        <v>0</v>
      </c>
    </row>
    <row r="20" spans="1:17" ht="20.100000000000001" customHeight="1">
      <c r="A20" s="422"/>
      <c r="B20" s="389">
        <v>15</v>
      </c>
      <c r="C20" s="449" t="str">
        <f t="shared" si="0"/>
        <v>B2</v>
      </c>
      <c r="D20" s="452">
        <v>15</v>
      </c>
      <c r="E20" s="390" t="s">
        <v>349</v>
      </c>
      <c r="F20" s="391" t="s">
        <v>374</v>
      </c>
      <c r="G20" s="395" t="s">
        <v>438</v>
      </c>
      <c r="H20" s="392">
        <v>30</v>
      </c>
      <c r="I20" s="391" t="s">
        <v>406</v>
      </c>
      <c r="J20" s="391" t="s">
        <v>439</v>
      </c>
      <c r="K20" s="392">
        <v>24</v>
      </c>
      <c r="L20" s="393">
        <f t="shared" si="1"/>
        <v>54</v>
      </c>
      <c r="M20" s="394" t="s">
        <v>63</v>
      </c>
      <c r="N20" s="19"/>
      <c r="O20" s="18"/>
      <c r="P20" s="262"/>
      <c r="Q20" s="262">
        <f t="shared" si="2"/>
        <v>0</v>
      </c>
    </row>
    <row r="21" spans="1:17" ht="20.100000000000001" customHeight="1">
      <c r="A21" s="422"/>
      <c r="B21" s="389">
        <v>16</v>
      </c>
      <c r="C21" s="390" t="str">
        <f t="shared" si="0"/>
        <v>A2</v>
      </c>
      <c r="D21" s="396">
        <v>16</v>
      </c>
      <c r="E21" s="391" t="s">
        <v>346</v>
      </c>
      <c r="F21" s="391" t="s">
        <v>371</v>
      </c>
      <c r="G21" s="395" t="s">
        <v>435</v>
      </c>
      <c r="H21" s="392">
        <v>22.5</v>
      </c>
      <c r="I21" s="391" t="s">
        <v>403</v>
      </c>
      <c r="J21" s="391" t="s">
        <v>436</v>
      </c>
      <c r="K21" s="392">
        <v>22.5</v>
      </c>
      <c r="L21" s="393">
        <f t="shared" si="1"/>
        <v>45</v>
      </c>
      <c r="M21" s="394" t="s">
        <v>64</v>
      </c>
      <c r="N21" s="19"/>
      <c r="O21" s="18"/>
      <c r="P21" s="262"/>
      <c r="Q21" s="262">
        <f t="shared" si="2"/>
        <v>0</v>
      </c>
    </row>
    <row r="22" spans="1:17" ht="20.100000000000001" customHeight="1">
      <c r="A22" s="422"/>
      <c r="B22" s="389">
        <v>17</v>
      </c>
      <c r="C22" s="390" t="str">
        <f t="shared" si="0"/>
        <v>A3</v>
      </c>
      <c r="D22" s="391">
        <v>17</v>
      </c>
      <c r="E22" s="391" t="s">
        <v>359</v>
      </c>
      <c r="F22" s="391" t="s">
        <v>387</v>
      </c>
      <c r="G22" s="395" t="s">
        <v>458</v>
      </c>
      <c r="H22" s="392">
        <v>18.75</v>
      </c>
      <c r="I22" s="391" t="s">
        <v>418</v>
      </c>
      <c r="J22" s="391" t="s">
        <v>459</v>
      </c>
      <c r="K22" s="392">
        <v>18.75</v>
      </c>
      <c r="L22" s="393">
        <f t="shared" si="1"/>
        <v>37.5</v>
      </c>
      <c r="M22" s="394" t="s">
        <v>259</v>
      </c>
      <c r="N22" s="19"/>
      <c r="O22" s="18"/>
      <c r="P22" s="262"/>
      <c r="Q22" s="262">
        <f t="shared" si="2"/>
        <v>0</v>
      </c>
    </row>
    <row r="23" spans="1:17" ht="20.100000000000001" customHeight="1">
      <c r="A23" s="422"/>
      <c r="B23" s="389">
        <v>18</v>
      </c>
      <c r="C23" s="390" t="str">
        <f t="shared" si="0"/>
        <v>B3</v>
      </c>
      <c r="D23" s="391">
        <v>18</v>
      </c>
      <c r="E23" s="502" t="s">
        <v>587</v>
      </c>
      <c r="F23" s="401" t="s">
        <v>400</v>
      </c>
      <c r="G23" s="432" t="s">
        <v>474</v>
      </c>
      <c r="H23" s="392">
        <v>36</v>
      </c>
      <c r="I23" s="401" t="s">
        <v>430</v>
      </c>
      <c r="J23" s="401" t="s">
        <v>475</v>
      </c>
      <c r="K23" s="392">
        <v>0</v>
      </c>
      <c r="L23" s="393">
        <f t="shared" si="1"/>
        <v>36</v>
      </c>
      <c r="M23" s="394" t="s">
        <v>260</v>
      </c>
      <c r="N23" s="19"/>
      <c r="O23" s="18"/>
      <c r="P23" s="262">
        <v>48</v>
      </c>
      <c r="Q23" s="262">
        <f t="shared" si="2"/>
        <v>24</v>
      </c>
    </row>
    <row r="24" spans="1:17" ht="20.100000000000001" customHeight="1">
      <c r="A24" s="422"/>
      <c r="B24" s="389">
        <v>19</v>
      </c>
      <c r="C24" s="390" t="str">
        <f t="shared" si="0"/>
        <v>C3</v>
      </c>
      <c r="D24" s="391">
        <v>19</v>
      </c>
      <c r="E24" s="391">
        <v>1987.5</v>
      </c>
      <c r="F24" s="391" t="s">
        <v>385</v>
      </c>
      <c r="G24" s="395" t="s">
        <v>454</v>
      </c>
      <c r="H24" s="392">
        <v>11.25</v>
      </c>
      <c r="I24" s="391" t="s">
        <v>416</v>
      </c>
      <c r="J24" s="391" t="s">
        <v>455</v>
      </c>
      <c r="K24" s="392">
        <v>0</v>
      </c>
      <c r="L24" s="393">
        <f t="shared" si="1"/>
        <v>11.25</v>
      </c>
      <c r="M24" s="394" t="s">
        <v>261</v>
      </c>
      <c r="N24" s="19"/>
      <c r="O24" s="18"/>
      <c r="P24" s="262">
        <v>0</v>
      </c>
      <c r="Q24" s="262">
        <f t="shared" si="2"/>
        <v>0</v>
      </c>
    </row>
    <row r="25" spans="1:17" ht="20.100000000000001" customHeight="1">
      <c r="A25" s="422"/>
      <c r="B25" s="389">
        <v>20</v>
      </c>
      <c r="C25" s="390" t="str">
        <f t="shared" si="0"/>
        <v>D3</v>
      </c>
      <c r="D25" s="391">
        <v>20</v>
      </c>
      <c r="E25" s="391" t="s">
        <v>365</v>
      </c>
      <c r="F25" s="391" t="s">
        <v>395</v>
      </c>
      <c r="G25" s="395" t="s">
        <v>466</v>
      </c>
      <c r="H25" s="392">
        <v>9</v>
      </c>
      <c r="I25" s="391" t="s">
        <v>425</v>
      </c>
      <c r="J25" s="391" t="s">
        <v>467</v>
      </c>
      <c r="K25" s="392">
        <v>0</v>
      </c>
      <c r="L25" s="393">
        <f t="shared" si="1"/>
        <v>9</v>
      </c>
      <c r="M25" s="394" t="s">
        <v>80</v>
      </c>
      <c r="N25" s="19"/>
      <c r="O25" s="18"/>
      <c r="P25" s="262">
        <v>48</v>
      </c>
      <c r="Q25" s="262">
        <f t="shared" si="2"/>
        <v>24</v>
      </c>
    </row>
    <row r="26" spans="1:17" ht="20.100000000000001" customHeight="1">
      <c r="A26" s="422"/>
      <c r="B26" s="389">
        <v>21</v>
      </c>
      <c r="C26" s="390" t="str">
        <f t="shared" si="0"/>
        <v>E3</v>
      </c>
      <c r="D26" s="391">
        <v>21</v>
      </c>
      <c r="E26" s="398" t="s">
        <v>361</v>
      </c>
      <c r="F26" s="398" t="s">
        <v>389</v>
      </c>
      <c r="G26" s="423" t="s">
        <v>460</v>
      </c>
      <c r="H26" s="399">
        <v>0</v>
      </c>
      <c r="I26" s="398" t="s">
        <v>419</v>
      </c>
      <c r="J26" s="398" t="s">
        <v>461</v>
      </c>
      <c r="K26" s="399">
        <v>6.75</v>
      </c>
      <c r="L26" s="400">
        <f t="shared" si="1"/>
        <v>6.75</v>
      </c>
      <c r="M26" s="394" t="s">
        <v>84</v>
      </c>
      <c r="N26" s="19"/>
      <c r="O26" s="18"/>
      <c r="P26" s="262"/>
      <c r="Q26" s="262">
        <f t="shared" si="2"/>
        <v>0</v>
      </c>
    </row>
    <row r="27" spans="1:17" ht="20.100000000000001" customHeight="1">
      <c r="A27" s="422"/>
      <c r="B27" s="389">
        <v>22</v>
      </c>
      <c r="C27" s="390" t="str">
        <f t="shared" si="0"/>
        <v>F3</v>
      </c>
      <c r="D27" s="395">
        <v>22</v>
      </c>
      <c r="E27" s="391" t="s">
        <v>348</v>
      </c>
      <c r="F27" s="391" t="s">
        <v>373</v>
      </c>
      <c r="G27" s="391" t="s">
        <v>437</v>
      </c>
      <c r="H27" s="392">
        <v>1.5</v>
      </c>
      <c r="I27" s="391" t="s">
        <v>405</v>
      </c>
      <c r="J27" s="439" t="s">
        <v>68</v>
      </c>
      <c r="K27" s="392">
        <v>0</v>
      </c>
      <c r="L27" s="393">
        <f t="shared" si="1"/>
        <v>1.5</v>
      </c>
      <c r="M27" s="394" t="s">
        <v>65</v>
      </c>
      <c r="N27" s="19"/>
      <c r="O27" s="18"/>
      <c r="P27" s="262"/>
      <c r="Q27" s="262">
        <f t="shared" si="2"/>
        <v>0</v>
      </c>
    </row>
    <row r="28" spans="1:17" ht="20.100000000000001" customHeight="1">
      <c r="A28" s="422"/>
      <c r="B28" s="389">
        <v>23</v>
      </c>
      <c r="C28" s="390" t="str">
        <f t="shared" si="0"/>
        <v>C4</v>
      </c>
      <c r="D28" s="395">
        <v>23</v>
      </c>
      <c r="E28" s="391" t="s">
        <v>347</v>
      </c>
      <c r="F28" s="391" t="s">
        <v>372</v>
      </c>
      <c r="G28" s="439" t="s">
        <v>68</v>
      </c>
      <c r="H28" s="392">
        <v>0</v>
      </c>
      <c r="I28" s="391" t="s">
        <v>404</v>
      </c>
      <c r="J28" s="439" t="s">
        <v>68</v>
      </c>
      <c r="K28" s="392">
        <v>0</v>
      </c>
      <c r="L28" s="393">
        <f t="shared" si="1"/>
        <v>0</v>
      </c>
      <c r="M28" s="433" t="s">
        <v>482</v>
      </c>
      <c r="N28" s="438" t="s">
        <v>479</v>
      </c>
      <c r="O28" s="18"/>
      <c r="P28" s="262">
        <v>0</v>
      </c>
      <c r="Q28" s="262">
        <f t="shared" si="2"/>
        <v>0</v>
      </c>
    </row>
    <row r="29" spans="1:17" ht="20.100000000000001" customHeight="1">
      <c r="A29" s="422"/>
      <c r="B29" s="389">
        <v>24</v>
      </c>
      <c r="C29" s="390" t="str">
        <f t="shared" si="0"/>
        <v>H3</v>
      </c>
      <c r="D29" s="395">
        <v>23</v>
      </c>
      <c r="E29" s="391" t="s">
        <v>351</v>
      </c>
      <c r="F29" s="391" t="s">
        <v>376</v>
      </c>
      <c r="G29" s="439" t="s">
        <v>68</v>
      </c>
      <c r="H29" s="392">
        <v>0</v>
      </c>
      <c r="I29" s="391" t="s">
        <v>407</v>
      </c>
      <c r="J29" s="439" t="s">
        <v>68</v>
      </c>
      <c r="K29" s="392">
        <v>0</v>
      </c>
      <c r="L29" s="393">
        <f t="shared" si="1"/>
        <v>0</v>
      </c>
      <c r="M29" s="434" t="s">
        <v>483</v>
      </c>
      <c r="N29" s="438" t="s">
        <v>479</v>
      </c>
      <c r="O29" s="18"/>
      <c r="P29" s="262"/>
      <c r="Q29" s="262">
        <f t="shared" si="2"/>
        <v>0</v>
      </c>
    </row>
    <row r="30" spans="1:17" ht="20.100000000000001" customHeight="1">
      <c r="A30" s="422"/>
      <c r="B30" s="389">
        <v>25</v>
      </c>
      <c r="C30" s="390" t="str">
        <f t="shared" si="0"/>
        <v>A4</v>
      </c>
      <c r="D30" s="395">
        <v>23</v>
      </c>
      <c r="E30" s="391" t="s">
        <v>353</v>
      </c>
      <c r="F30" s="391" t="s">
        <v>380</v>
      </c>
      <c r="G30" s="439" t="s">
        <v>68</v>
      </c>
      <c r="H30" s="392">
        <v>0</v>
      </c>
      <c r="I30" s="391" t="s">
        <v>411</v>
      </c>
      <c r="J30" s="439" t="s">
        <v>68</v>
      </c>
      <c r="K30" s="392">
        <v>0</v>
      </c>
      <c r="L30" s="393">
        <f t="shared" si="1"/>
        <v>0</v>
      </c>
      <c r="M30" s="435" t="s">
        <v>484</v>
      </c>
      <c r="N30" s="438" t="s">
        <v>479</v>
      </c>
      <c r="O30" s="18"/>
      <c r="P30" s="262"/>
      <c r="Q30" s="262">
        <f t="shared" si="2"/>
        <v>0</v>
      </c>
    </row>
    <row r="31" spans="1:17" ht="20.100000000000001" customHeight="1">
      <c r="A31" s="422"/>
      <c r="B31" s="389">
        <v>26</v>
      </c>
      <c r="C31" s="390" t="str">
        <f t="shared" si="0"/>
        <v>G3</v>
      </c>
      <c r="D31" s="395">
        <v>23</v>
      </c>
      <c r="E31" s="396" t="s">
        <v>354</v>
      </c>
      <c r="F31" s="396" t="s">
        <v>381</v>
      </c>
      <c r="G31" s="439" t="s">
        <v>68</v>
      </c>
      <c r="H31" s="392">
        <v>0</v>
      </c>
      <c r="I31" s="396" t="s">
        <v>412</v>
      </c>
      <c r="J31" s="439" t="s">
        <v>68</v>
      </c>
      <c r="K31" s="392">
        <v>0</v>
      </c>
      <c r="L31" s="393">
        <f t="shared" si="1"/>
        <v>0</v>
      </c>
      <c r="M31" s="436" t="s">
        <v>485</v>
      </c>
      <c r="N31" s="438" t="s">
        <v>479</v>
      </c>
      <c r="O31" s="18"/>
      <c r="P31" s="262">
        <v>36</v>
      </c>
      <c r="Q31" s="262">
        <f t="shared" si="2"/>
        <v>18</v>
      </c>
    </row>
    <row r="32" spans="1:17" ht="20.100000000000001" customHeight="1">
      <c r="A32" s="422"/>
      <c r="B32" s="389">
        <v>27</v>
      </c>
      <c r="C32" s="390" t="str">
        <f t="shared" si="0"/>
        <v>D4</v>
      </c>
      <c r="D32" s="395">
        <v>23</v>
      </c>
      <c r="E32" s="391" t="s">
        <v>360</v>
      </c>
      <c r="F32" s="391" t="s">
        <v>388</v>
      </c>
      <c r="G32" s="439" t="s">
        <v>68</v>
      </c>
      <c r="H32" s="392">
        <v>0</v>
      </c>
      <c r="I32" s="391" t="s">
        <v>434</v>
      </c>
      <c r="J32" s="439" t="s">
        <v>68</v>
      </c>
      <c r="K32" s="392">
        <v>0</v>
      </c>
      <c r="L32" s="393">
        <f t="shared" si="1"/>
        <v>0</v>
      </c>
      <c r="M32" s="433" t="s">
        <v>486</v>
      </c>
      <c r="N32" s="438" t="s">
        <v>479</v>
      </c>
      <c r="O32" s="18"/>
      <c r="P32" s="262">
        <v>36</v>
      </c>
      <c r="Q32" s="262">
        <f t="shared" si="2"/>
        <v>18</v>
      </c>
    </row>
    <row r="33" spans="2:17" ht="20.100000000000001" customHeight="1">
      <c r="B33" s="389">
        <v>28</v>
      </c>
      <c r="C33" s="390" t="str">
        <f t="shared" si="0"/>
        <v>E4</v>
      </c>
      <c r="D33" s="395">
        <v>23</v>
      </c>
      <c r="E33" s="396" t="s">
        <v>362</v>
      </c>
      <c r="F33" s="396" t="s">
        <v>390</v>
      </c>
      <c r="G33" s="440" t="s">
        <v>68</v>
      </c>
      <c r="H33" s="392">
        <v>0</v>
      </c>
      <c r="I33" s="396" t="s">
        <v>420</v>
      </c>
      <c r="J33" s="439" t="s">
        <v>68</v>
      </c>
      <c r="K33" s="392">
        <v>0</v>
      </c>
      <c r="L33" s="393">
        <f t="shared" si="1"/>
        <v>0</v>
      </c>
      <c r="M33" s="436" t="s">
        <v>487</v>
      </c>
      <c r="N33" s="438" t="s">
        <v>479</v>
      </c>
      <c r="O33" s="18"/>
      <c r="P33" s="262"/>
      <c r="Q33" s="262">
        <f t="shared" si="2"/>
        <v>0</v>
      </c>
    </row>
    <row r="34" spans="2:17" ht="20.100000000000001" customHeight="1">
      <c r="B34" s="389">
        <v>29</v>
      </c>
      <c r="C34" s="390" t="str">
        <f t="shared" si="0"/>
        <v>G4</v>
      </c>
      <c r="D34" s="395">
        <v>23</v>
      </c>
      <c r="E34" s="396" t="s">
        <v>364</v>
      </c>
      <c r="F34" s="396" t="s">
        <v>393</v>
      </c>
      <c r="G34" s="440" t="s">
        <v>68</v>
      </c>
      <c r="H34" s="392">
        <v>0</v>
      </c>
      <c r="I34" s="396" t="s">
        <v>423</v>
      </c>
      <c r="J34" s="440" t="s">
        <v>68</v>
      </c>
      <c r="K34" s="392">
        <v>0</v>
      </c>
      <c r="L34" s="393">
        <f t="shared" si="1"/>
        <v>0</v>
      </c>
      <c r="M34" s="436" t="s">
        <v>488</v>
      </c>
      <c r="N34" s="438" t="s">
        <v>479</v>
      </c>
      <c r="O34" s="18"/>
      <c r="P34" s="262">
        <v>48</v>
      </c>
      <c r="Q34" s="262">
        <f t="shared" si="2"/>
        <v>24</v>
      </c>
    </row>
    <row r="35" spans="2:17" ht="20.100000000000001" customHeight="1">
      <c r="B35" s="389">
        <v>30</v>
      </c>
      <c r="C35" s="390" t="str">
        <f t="shared" si="0"/>
        <v>B4</v>
      </c>
      <c r="D35" s="395">
        <v>23</v>
      </c>
      <c r="E35" s="22" t="s">
        <v>578</v>
      </c>
      <c r="F35" s="396" t="s">
        <v>394</v>
      </c>
      <c r="G35" s="440" t="s">
        <v>68</v>
      </c>
      <c r="H35" s="392">
        <v>0</v>
      </c>
      <c r="I35" s="396" t="s">
        <v>424</v>
      </c>
      <c r="J35" s="440" t="s">
        <v>68</v>
      </c>
      <c r="K35" s="392">
        <v>0</v>
      </c>
      <c r="L35" s="393">
        <f t="shared" si="1"/>
        <v>0</v>
      </c>
      <c r="M35" s="433" t="s">
        <v>489</v>
      </c>
      <c r="N35" s="438" t="s">
        <v>479</v>
      </c>
      <c r="O35" s="18"/>
      <c r="P35" s="262">
        <v>0</v>
      </c>
      <c r="Q35" s="262">
        <f t="shared" si="2"/>
        <v>0</v>
      </c>
    </row>
    <row r="36" spans="2:17" ht="20.100000000000001" customHeight="1">
      <c r="B36" s="389">
        <v>31</v>
      </c>
      <c r="C36" s="390" t="str">
        <f t="shared" si="0"/>
        <v>H4</v>
      </c>
      <c r="D36" s="395">
        <v>23</v>
      </c>
      <c r="E36" s="391" t="s">
        <v>367</v>
      </c>
      <c r="F36" s="396" t="s">
        <v>397</v>
      </c>
      <c r="G36" s="440" t="s">
        <v>68</v>
      </c>
      <c r="H36" s="392">
        <v>0</v>
      </c>
      <c r="I36" s="396" t="s">
        <v>427</v>
      </c>
      <c r="J36" s="440" t="s">
        <v>68</v>
      </c>
      <c r="K36" s="392">
        <v>0</v>
      </c>
      <c r="L36" s="393">
        <f t="shared" si="1"/>
        <v>0</v>
      </c>
      <c r="M36" s="433" t="s">
        <v>490</v>
      </c>
      <c r="N36" s="438" t="s">
        <v>479</v>
      </c>
      <c r="O36" s="18"/>
      <c r="P36" s="262">
        <v>36</v>
      </c>
      <c r="Q36" s="262">
        <f t="shared" si="2"/>
        <v>18</v>
      </c>
    </row>
    <row r="37" spans="2:17" ht="20.100000000000001" customHeight="1" thickBot="1">
      <c r="B37" s="402">
        <v>32</v>
      </c>
      <c r="C37" s="403" t="str">
        <f t="shared" si="0"/>
        <v>F4</v>
      </c>
      <c r="D37" s="404">
        <v>23</v>
      </c>
      <c r="E37" s="405" t="s">
        <v>370</v>
      </c>
      <c r="F37" s="406" t="s">
        <v>402</v>
      </c>
      <c r="G37" s="406" t="s">
        <v>478</v>
      </c>
      <c r="H37" s="430">
        <v>0</v>
      </c>
      <c r="I37" s="406" t="s">
        <v>432</v>
      </c>
      <c r="J37" s="441" t="s">
        <v>68</v>
      </c>
      <c r="K37" s="430">
        <v>0</v>
      </c>
      <c r="L37" s="431">
        <f t="shared" si="1"/>
        <v>0</v>
      </c>
      <c r="M37" s="437" t="s">
        <v>491</v>
      </c>
      <c r="N37" s="438" t="s">
        <v>479</v>
      </c>
      <c r="O37" s="18"/>
      <c r="P37" s="262"/>
      <c r="Q37" s="262">
        <f t="shared" si="2"/>
        <v>0</v>
      </c>
    </row>
    <row r="38" spans="2:17" ht="20.100000000000001" hidden="1" customHeight="1" thickBot="1">
      <c r="B38" s="407">
        <v>33</v>
      </c>
      <c r="C38" s="396" t="str">
        <f t="shared" ref="C38:C69" si="3">M38</f>
        <v>B2</v>
      </c>
      <c r="D38" s="396">
        <v>36</v>
      </c>
      <c r="E38" s="396" t="s">
        <v>63</v>
      </c>
      <c r="F38" s="396" t="s">
        <v>72</v>
      </c>
      <c r="G38" s="396" t="s">
        <v>68</v>
      </c>
      <c r="H38" s="396">
        <v>4</v>
      </c>
      <c r="I38" s="396" t="s">
        <v>72</v>
      </c>
      <c r="J38" s="396"/>
      <c r="K38" s="396">
        <v>4</v>
      </c>
      <c r="L38" s="408">
        <f t="shared" ref="L38:L71" si="4">H38+K38</f>
        <v>8</v>
      </c>
      <c r="M38" s="396" t="s">
        <v>63</v>
      </c>
      <c r="N38" s="19"/>
      <c r="O38" s="18"/>
      <c r="P38" s="262" t="e">
        <f>VLOOKUP(E38,MBFormat!L110:M135,2,FALSE)</f>
        <v>#N/A</v>
      </c>
      <c r="Q38" s="262" t="e">
        <f t="shared" si="2"/>
        <v>#N/A</v>
      </c>
    </row>
    <row r="39" spans="2:17" ht="20.100000000000001" hidden="1" customHeight="1" thickBot="1">
      <c r="B39" s="409">
        <v>34</v>
      </c>
      <c r="C39" s="391" t="str">
        <f t="shared" si="3"/>
        <v>B3</v>
      </c>
      <c r="D39" s="391">
        <v>36</v>
      </c>
      <c r="E39" s="391" t="s">
        <v>76</v>
      </c>
      <c r="F39" s="396" t="s">
        <v>72</v>
      </c>
      <c r="G39" s="396" t="s">
        <v>68</v>
      </c>
      <c r="H39" s="396">
        <v>5</v>
      </c>
      <c r="I39" s="396" t="s">
        <v>72</v>
      </c>
      <c r="J39" s="396"/>
      <c r="K39" s="396">
        <v>5</v>
      </c>
      <c r="L39" s="408">
        <f t="shared" si="4"/>
        <v>10</v>
      </c>
      <c r="M39" s="391" t="s">
        <v>76</v>
      </c>
      <c r="N39" s="19"/>
      <c r="O39" s="18"/>
      <c r="P39" s="262" t="e">
        <f>VLOOKUP(E39,MBFormat!L111:M136,2,FALSE)</f>
        <v>#N/A</v>
      </c>
      <c r="Q39" s="262" t="e">
        <f t="shared" si="2"/>
        <v>#N/A</v>
      </c>
    </row>
    <row r="40" spans="2:17" ht="20.100000000000001" hidden="1" customHeight="1" thickBot="1">
      <c r="B40" s="409">
        <v>35</v>
      </c>
      <c r="C40" s="391" t="str">
        <f t="shared" si="3"/>
        <v>B4</v>
      </c>
      <c r="D40" s="391">
        <v>36</v>
      </c>
      <c r="E40" s="391" t="s">
        <v>74</v>
      </c>
      <c r="F40" s="396" t="s">
        <v>72</v>
      </c>
      <c r="G40" s="396" t="s">
        <v>68</v>
      </c>
      <c r="H40" s="396">
        <v>6</v>
      </c>
      <c r="I40" s="396" t="s">
        <v>72</v>
      </c>
      <c r="J40" s="396"/>
      <c r="K40" s="396">
        <v>6</v>
      </c>
      <c r="L40" s="408">
        <f t="shared" si="4"/>
        <v>12</v>
      </c>
      <c r="M40" s="391" t="s">
        <v>77</v>
      </c>
      <c r="N40" s="19"/>
      <c r="O40" s="18"/>
      <c r="P40" s="262" t="e">
        <f>VLOOKUP(E40,MBFormat!L112:M137,2,FALSE)</f>
        <v>#N/A</v>
      </c>
      <c r="Q40" s="262" t="e">
        <f t="shared" si="2"/>
        <v>#N/A</v>
      </c>
    </row>
    <row r="41" spans="2:17" ht="20.100000000000001" hidden="1" customHeight="1">
      <c r="B41" s="409">
        <v>36</v>
      </c>
      <c r="C41" s="391" t="str">
        <f t="shared" si="3"/>
        <v>C1</v>
      </c>
      <c r="D41" s="391">
        <v>36</v>
      </c>
      <c r="E41" s="391" t="s">
        <v>55</v>
      </c>
      <c r="F41" s="396" t="s">
        <v>72</v>
      </c>
      <c r="G41" s="396" t="s">
        <v>68</v>
      </c>
      <c r="H41" s="396">
        <v>7</v>
      </c>
      <c r="I41" s="396" t="s">
        <v>72</v>
      </c>
      <c r="J41" s="396"/>
      <c r="K41" s="396">
        <v>7</v>
      </c>
      <c r="L41" s="408">
        <f t="shared" si="4"/>
        <v>14</v>
      </c>
      <c r="M41" s="391" t="s">
        <v>55</v>
      </c>
      <c r="N41" s="19"/>
      <c r="O41" s="18"/>
      <c r="P41" s="262" t="e">
        <f>VLOOKUP(E41,MBFormat!L113:M138,2,FALSE)</f>
        <v>#N/A</v>
      </c>
      <c r="Q41" s="262" t="e">
        <f t="shared" si="2"/>
        <v>#N/A</v>
      </c>
    </row>
    <row r="42" spans="2:17" ht="20.100000000000001" hidden="1" customHeight="1">
      <c r="B42" s="410">
        <v>45</v>
      </c>
      <c r="C42" s="391" t="str">
        <f t="shared" si="3"/>
        <v>C2</v>
      </c>
      <c r="D42" s="396">
        <v>44</v>
      </c>
      <c r="E42" s="396" t="s">
        <v>61</v>
      </c>
      <c r="F42" s="396" t="s">
        <v>72</v>
      </c>
      <c r="G42" s="396" t="s">
        <v>68</v>
      </c>
      <c r="H42" s="396">
        <v>8</v>
      </c>
      <c r="I42" s="396" t="s">
        <v>72</v>
      </c>
      <c r="J42" s="396"/>
      <c r="K42" s="396">
        <v>8</v>
      </c>
      <c r="L42" s="408">
        <f t="shared" si="4"/>
        <v>16</v>
      </c>
      <c r="M42" s="396" t="s">
        <v>61</v>
      </c>
      <c r="N42" s="19"/>
      <c r="O42" s="18"/>
      <c r="P42" s="262" t="e">
        <f>VLOOKUP(E42,MBFormat!L114:M139,2,FALSE)</f>
        <v>#N/A</v>
      </c>
      <c r="Q42" s="262" t="e">
        <f t="shared" si="2"/>
        <v>#N/A</v>
      </c>
    </row>
    <row r="43" spans="2:17" ht="20.100000000000001" hidden="1" customHeight="1">
      <c r="B43" s="410">
        <v>46</v>
      </c>
      <c r="C43" s="391" t="str">
        <f t="shared" si="3"/>
        <v>C3</v>
      </c>
      <c r="D43" s="411">
        <v>46</v>
      </c>
      <c r="E43" s="391" t="s">
        <v>78</v>
      </c>
      <c r="F43" s="396" t="s">
        <v>72</v>
      </c>
      <c r="G43" s="396" t="s">
        <v>68</v>
      </c>
      <c r="H43" s="396">
        <v>9</v>
      </c>
      <c r="I43" s="396" t="s">
        <v>72</v>
      </c>
      <c r="J43" s="396"/>
      <c r="K43" s="396">
        <v>9</v>
      </c>
      <c r="L43" s="408">
        <f t="shared" si="4"/>
        <v>18</v>
      </c>
      <c r="M43" s="391" t="s">
        <v>78</v>
      </c>
      <c r="N43" s="19"/>
      <c r="O43" s="18"/>
      <c r="P43" s="262" t="e">
        <f>VLOOKUP(E43,MBFormat!L115:M140,2,FALSE)</f>
        <v>#N/A</v>
      </c>
      <c r="Q43" s="262" t="e">
        <f t="shared" si="2"/>
        <v>#N/A</v>
      </c>
    </row>
    <row r="44" spans="2:17" ht="20.100000000000001" hidden="1" customHeight="1">
      <c r="B44" s="410">
        <v>47</v>
      </c>
      <c r="C44" s="391" t="str">
        <f t="shared" si="3"/>
        <v>C4</v>
      </c>
      <c r="D44" s="391">
        <v>46</v>
      </c>
      <c r="E44" s="391" t="s">
        <v>74</v>
      </c>
      <c r="F44" s="396" t="s">
        <v>72</v>
      </c>
      <c r="G44" s="396" t="s">
        <v>68</v>
      </c>
      <c r="H44" s="396">
        <v>10</v>
      </c>
      <c r="I44" s="396" t="s">
        <v>72</v>
      </c>
      <c r="J44" s="396"/>
      <c r="K44" s="396">
        <v>10</v>
      </c>
      <c r="L44" s="408">
        <f t="shared" si="4"/>
        <v>20</v>
      </c>
      <c r="M44" s="391" t="s">
        <v>79</v>
      </c>
      <c r="N44" s="19"/>
      <c r="O44" s="18"/>
      <c r="P44" s="262" t="e">
        <f>VLOOKUP(E44,MBFormat!L116:M141,2,FALSE)</f>
        <v>#N/A</v>
      </c>
      <c r="Q44" s="262" t="e">
        <f t="shared" si="2"/>
        <v>#N/A</v>
      </c>
    </row>
    <row r="45" spans="2:17" ht="20.100000000000001" hidden="1" customHeight="1">
      <c r="B45" s="410">
        <v>48</v>
      </c>
      <c r="C45" s="391" t="str">
        <f t="shared" si="3"/>
        <v>D1</v>
      </c>
      <c r="D45" s="391">
        <v>46</v>
      </c>
      <c r="E45" s="391" t="s">
        <v>56</v>
      </c>
      <c r="F45" s="396" t="s">
        <v>72</v>
      </c>
      <c r="G45" s="396" t="s">
        <v>68</v>
      </c>
      <c r="H45" s="396">
        <v>11</v>
      </c>
      <c r="I45" s="396" t="s">
        <v>72</v>
      </c>
      <c r="J45" s="396"/>
      <c r="K45" s="396">
        <v>11</v>
      </c>
      <c r="L45" s="408">
        <f t="shared" si="4"/>
        <v>22</v>
      </c>
      <c r="M45" s="391" t="s">
        <v>56</v>
      </c>
      <c r="N45" s="19"/>
      <c r="O45" s="18"/>
      <c r="P45" s="262" t="e">
        <f>VLOOKUP(E45,MBFormat!L117:M142,2,FALSE)</f>
        <v>#N/A</v>
      </c>
      <c r="Q45" s="262" t="e">
        <f t="shared" si="2"/>
        <v>#N/A</v>
      </c>
    </row>
    <row r="46" spans="2:17" ht="20.100000000000001" hidden="1" customHeight="1">
      <c r="B46" s="410">
        <v>49</v>
      </c>
      <c r="C46" s="391" t="str">
        <f t="shared" si="3"/>
        <v>D2</v>
      </c>
      <c r="D46" s="391">
        <v>46</v>
      </c>
      <c r="E46" s="391" t="s">
        <v>60</v>
      </c>
      <c r="F46" s="396" t="s">
        <v>72</v>
      </c>
      <c r="G46" s="396" t="s">
        <v>68</v>
      </c>
      <c r="H46" s="396">
        <v>12</v>
      </c>
      <c r="I46" s="396" t="s">
        <v>72</v>
      </c>
      <c r="J46" s="396"/>
      <c r="K46" s="396">
        <v>12</v>
      </c>
      <c r="L46" s="408">
        <f t="shared" si="4"/>
        <v>24</v>
      </c>
      <c r="M46" s="391" t="s">
        <v>60</v>
      </c>
      <c r="N46" s="19"/>
      <c r="O46" s="18"/>
      <c r="P46" s="262" t="e">
        <f>VLOOKUP(E46,MBFormat!L118:M143,2,FALSE)</f>
        <v>#N/A</v>
      </c>
      <c r="Q46" s="262" t="e">
        <f t="shared" si="2"/>
        <v>#N/A</v>
      </c>
    </row>
    <row r="47" spans="2:17" hidden="1">
      <c r="B47" s="410">
        <v>50</v>
      </c>
      <c r="C47" s="391" t="str">
        <f t="shared" si="3"/>
        <v>D3</v>
      </c>
      <c r="D47" s="391">
        <v>39</v>
      </c>
      <c r="E47" s="391" t="s">
        <v>80</v>
      </c>
      <c r="F47" s="396" t="s">
        <v>72</v>
      </c>
      <c r="G47" s="396" t="s">
        <v>68</v>
      </c>
      <c r="H47" s="396">
        <v>13</v>
      </c>
      <c r="I47" s="396" t="s">
        <v>72</v>
      </c>
      <c r="J47" s="396"/>
      <c r="K47" s="396">
        <v>13</v>
      </c>
      <c r="L47" s="408">
        <f t="shared" si="4"/>
        <v>26</v>
      </c>
      <c r="M47" s="391" t="s">
        <v>80</v>
      </c>
      <c r="N47" s="16"/>
      <c r="O47" s="16"/>
      <c r="P47" s="262" t="e">
        <f>VLOOKUP(E47,MBFormat!L119:M144,2,FALSE)</f>
        <v>#N/A</v>
      </c>
      <c r="Q47" s="262" t="e">
        <f t="shared" si="2"/>
        <v>#N/A</v>
      </c>
    </row>
    <row r="48" spans="2:17" hidden="1">
      <c r="B48" s="410">
        <v>51</v>
      </c>
      <c r="C48" s="391" t="str">
        <f t="shared" si="3"/>
        <v>D4</v>
      </c>
      <c r="D48" s="391">
        <v>39</v>
      </c>
      <c r="E48" s="391" t="s">
        <v>74</v>
      </c>
      <c r="F48" s="396" t="s">
        <v>72</v>
      </c>
      <c r="G48" s="396" t="s">
        <v>68</v>
      </c>
      <c r="H48" s="396">
        <v>14</v>
      </c>
      <c r="I48" s="396" t="s">
        <v>72</v>
      </c>
      <c r="J48" s="396"/>
      <c r="K48" s="396">
        <v>14</v>
      </c>
      <c r="L48" s="408">
        <f t="shared" si="4"/>
        <v>28</v>
      </c>
      <c r="M48" s="391" t="s">
        <v>81</v>
      </c>
      <c r="N48" s="16"/>
      <c r="O48" s="16"/>
      <c r="P48" s="262" t="e">
        <f>VLOOKUP(E48,MBFormat!L120:M145,2,FALSE)</f>
        <v>#N/A</v>
      </c>
      <c r="Q48" s="262" t="e">
        <f t="shared" si="2"/>
        <v>#N/A</v>
      </c>
    </row>
    <row r="49" spans="2:17" hidden="1">
      <c r="B49" s="410">
        <v>52</v>
      </c>
      <c r="C49" s="391" t="str">
        <f t="shared" si="3"/>
        <v>E1</v>
      </c>
      <c r="D49" s="391">
        <v>39</v>
      </c>
      <c r="E49" s="391" t="s">
        <v>82</v>
      </c>
      <c r="F49" s="396" t="s">
        <v>72</v>
      </c>
      <c r="G49" s="396" t="s">
        <v>68</v>
      </c>
      <c r="H49" s="396">
        <v>15</v>
      </c>
      <c r="I49" s="396" t="s">
        <v>72</v>
      </c>
      <c r="J49" s="396"/>
      <c r="K49" s="396">
        <v>15</v>
      </c>
      <c r="L49" s="408">
        <f t="shared" si="4"/>
        <v>30</v>
      </c>
      <c r="M49" s="391" t="s">
        <v>82</v>
      </c>
      <c r="N49" s="16"/>
      <c r="O49" s="16"/>
      <c r="P49" s="262" t="e">
        <f>VLOOKUP(E49,MBFormat!L121:M146,2,FALSE)</f>
        <v>#N/A</v>
      </c>
      <c r="Q49" s="262" t="e">
        <f t="shared" si="2"/>
        <v>#N/A</v>
      </c>
    </row>
    <row r="50" spans="2:17" hidden="1">
      <c r="B50" s="410">
        <v>53</v>
      </c>
      <c r="C50" s="391" t="str">
        <f t="shared" si="3"/>
        <v>E2</v>
      </c>
      <c r="D50" s="391">
        <v>39</v>
      </c>
      <c r="E50" s="391" t="s">
        <v>83</v>
      </c>
      <c r="F50" s="396" t="s">
        <v>72</v>
      </c>
      <c r="G50" s="396" t="s">
        <v>68</v>
      </c>
      <c r="H50" s="396">
        <v>16</v>
      </c>
      <c r="I50" s="396" t="s">
        <v>72</v>
      </c>
      <c r="J50" s="396"/>
      <c r="K50" s="396">
        <v>16</v>
      </c>
      <c r="L50" s="408">
        <f t="shared" si="4"/>
        <v>32</v>
      </c>
      <c r="M50" s="391" t="s">
        <v>83</v>
      </c>
      <c r="N50" s="16"/>
      <c r="O50" s="16"/>
      <c r="P50" s="262" t="e">
        <f>VLOOKUP(E50,MBFormat!L122:M147,2,FALSE)</f>
        <v>#N/A</v>
      </c>
      <c r="Q50" s="262" t="e">
        <f t="shared" si="2"/>
        <v>#N/A</v>
      </c>
    </row>
    <row r="51" spans="2:17" hidden="1">
      <c r="B51" s="410">
        <v>54</v>
      </c>
      <c r="C51" s="391" t="str">
        <f t="shared" si="3"/>
        <v>E3</v>
      </c>
      <c r="D51" s="391">
        <v>39</v>
      </c>
      <c r="E51" s="391" t="s">
        <v>84</v>
      </c>
      <c r="F51" s="396" t="s">
        <v>72</v>
      </c>
      <c r="G51" s="396" t="s">
        <v>68</v>
      </c>
      <c r="H51" s="396">
        <v>17</v>
      </c>
      <c r="I51" s="396" t="s">
        <v>72</v>
      </c>
      <c r="J51" s="396"/>
      <c r="K51" s="396">
        <v>17</v>
      </c>
      <c r="L51" s="408">
        <f t="shared" si="4"/>
        <v>34</v>
      </c>
      <c r="M51" s="391" t="s">
        <v>84</v>
      </c>
      <c r="N51" s="16"/>
      <c r="O51" s="16"/>
      <c r="P51" s="262" t="e">
        <f>VLOOKUP(E51,MBFormat!L123:M148,2,FALSE)</f>
        <v>#N/A</v>
      </c>
      <c r="Q51" s="262" t="e">
        <f t="shared" si="2"/>
        <v>#N/A</v>
      </c>
    </row>
    <row r="52" spans="2:17" hidden="1">
      <c r="B52" s="410">
        <v>55</v>
      </c>
      <c r="C52" s="391" t="str">
        <f t="shared" si="3"/>
        <v>E4</v>
      </c>
      <c r="D52" s="391">
        <v>39</v>
      </c>
      <c r="E52" s="391" t="s">
        <v>74</v>
      </c>
      <c r="F52" s="396" t="s">
        <v>72</v>
      </c>
      <c r="G52" s="396" t="s">
        <v>68</v>
      </c>
      <c r="H52" s="396">
        <v>18</v>
      </c>
      <c r="I52" s="396" t="s">
        <v>72</v>
      </c>
      <c r="J52" s="396"/>
      <c r="K52" s="396">
        <v>18</v>
      </c>
      <c r="L52" s="408">
        <f t="shared" si="4"/>
        <v>36</v>
      </c>
      <c r="M52" s="391" t="s">
        <v>85</v>
      </c>
      <c r="N52" s="16"/>
      <c r="O52" s="16"/>
      <c r="P52" s="262" t="e">
        <f>VLOOKUP(E52,MBFormat!L124:M149,2,FALSE)</f>
        <v>#N/A</v>
      </c>
      <c r="Q52" s="262" t="e">
        <f t="shared" si="2"/>
        <v>#N/A</v>
      </c>
    </row>
    <row r="53" spans="2:17" hidden="1">
      <c r="B53" s="410">
        <v>56</v>
      </c>
      <c r="C53" s="391" t="str">
        <f t="shared" si="3"/>
        <v>F1</v>
      </c>
      <c r="D53" s="391">
        <v>39</v>
      </c>
      <c r="E53" s="391" t="s">
        <v>86</v>
      </c>
      <c r="F53" s="396" t="s">
        <v>72</v>
      </c>
      <c r="G53" s="396" t="s">
        <v>68</v>
      </c>
      <c r="H53" s="396">
        <v>19</v>
      </c>
      <c r="I53" s="396" t="s">
        <v>72</v>
      </c>
      <c r="J53" s="396"/>
      <c r="K53" s="396">
        <v>19</v>
      </c>
      <c r="L53" s="408">
        <f t="shared" si="4"/>
        <v>38</v>
      </c>
      <c r="M53" s="391" t="s">
        <v>86</v>
      </c>
      <c r="N53" s="16"/>
      <c r="O53" s="16"/>
      <c r="P53" s="262" t="e">
        <f>VLOOKUP(E53,MBFormat!L125:M150,2,FALSE)</f>
        <v>#N/A</v>
      </c>
      <c r="Q53" s="262" t="e">
        <f t="shared" si="2"/>
        <v>#N/A</v>
      </c>
    </row>
    <row r="54" spans="2:17" hidden="1">
      <c r="B54" s="410">
        <v>57</v>
      </c>
      <c r="C54" s="391" t="str">
        <f t="shared" si="3"/>
        <v>F2</v>
      </c>
      <c r="D54" s="391">
        <v>39</v>
      </c>
      <c r="E54" s="391" t="s">
        <v>87</v>
      </c>
      <c r="F54" s="396" t="s">
        <v>72</v>
      </c>
      <c r="G54" s="396" t="s">
        <v>68</v>
      </c>
      <c r="H54" s="396">
        <v>20</v>
      </c>
      <c r="I54" s="396" t="s">
        <v>72</v>
      </c>
      <c r="J54" s="396"/>
      <c r="K54" s="396">
        <v>20</v>
      </c>
      <c r="L54" s="408">
        <f t="shared" si="4"/>
        <v>40</v>
      </c>
      <c r="M54" s="391" t="s">
        <v>87</v>
      </c>
      <c r="N54" s="16"/>
      <c r="O54" s="16"/>
      <c r="P54" s="262" t="e">
        <f>VLOOKUP(E54,MBFormat!L126:M151,2,FALSE)</f>
        <v>#N/A</v>
      </c>
      <c r="Q54" s="262" t="e">
        <f t="shared" si="2"/>
        <v>#N/A</v>
      </c>
    </row>
    <row r="55" spans="2:17" hidden="1">
      <c r="B55" s="410">
        <v>58</v>
      </c>
      <c r="C55" s="391" t="str">
        <f t="shared" si="3"/>
        <v>F3</v>
      </c>
      <c r="D55" s="391">
        <v>39</v>
      </c>
      <c r="E55" s="391" t="s">
        <v>65</v>
      </c>
      <c r="F55" s="396" t="s">
        <v>72</v>
      </c>
      <c r="G55" s="396" t="s">
        <v>68</v>
      </c>
      <c r="H55" s="396">
        <v>21</v>
      </c>
      <c r="I55" s="396" t="s">
        <v>72</v>
      </c>
      <c r="J55" s="396"/>
      <c r="K55" s="396">
        <v>21</v>
      </c>
      <c r="L55" s="408">
        <f t="shared" si="4"/>
        <v>42</v>
      </c>
      <c r="M55" s="391" t="s">
        <v>65</v>
      </c>
      <c r="N55" s="16"/>
      <c r="O55" s="16"/>
      <c r="P55" s="262" t="e">
        <f>VLOOKUP(E55,MBFormat!L127:M152,2,FALSE)</f>
        <v>#N/A</v>
      </c>
      <c r="Q55" s="262" t="e">
        <f t="shared" si="2"/>
        <v>#N/A</v>
      </c>
    </row>
    <row r="56" spans="2:17" hidden="1">
      <c r="B56" s="410">
        <v>59</v>
      </c>
      <c r="C56" s="391" t="str">
        <f t="shared" si="3"/>
        <v>F4</v>
      </c>
      <c r="D56" s="391">
        <v>39</v>
      </c>
      <c r="E56" s="391" t="s">
        <v>74</v>
      </c>
      <c r="F56" s="396" t="s">
        <v>72</v>
      </c>
      <c r="G56" s="396" t="s">
        <v>68</v>
      </c>
      <c r="H56" s="396">
        <v>22</v>
      </c>
      <c r="I56" s="396" t="s">
        <v>72</v>
      </c>
      <c r="J56" s="396"/>
      <c r="K56" s="396">
        <v>22</v>
      </c>
      <c r="L56" s="408">
        <f t="shared" si="4"/>
        <v>44</v>
      </c>
      <c r="M56" s="391" t="s">
        <v>88</v>
      </c>
      <c r="N56" s="16"/>
      <c r="O56" s="16"/>
      <c r="P56" s="262" t="e">
        <f>VLOOKUP(E56,MBFormat!L128:M153,2,FALSE)</f>
        <v>#N/A</v>
      </c>
      <c r="Q56" s="262" t="e">
        <f t="shared" si="2"/>
        <v>#N/A</v>
      </c>
    </row>
    <row r="57" spans="2:17" hidden="1">
      <c r="B57" s="410">
        <v>60</v>
      </c>
      <c r="C57" s="391" t="str">
        <f t="shared" si="3"/>
        <v>G1</v>
      </c>
      <c r="D57" s="391">
        <v>39</v>
      </c>
      <c r="E57" s="391" t="s">
        <v>89</v>
      </c>
      <c r="F57" s="396" t="s">
        <v>72</v>
      </c>
      <c r="G57" s="396" t="s">
        <v>68</v>
      </c>
      <c r="H57" s="396">
        <v>23</v>
      </c>
      <c r="I57" s="396" t="s">
        <v>72</v>
      </c>
      <c r="J57" s="396"/>
      <c r="K57" s="396">
        <v>23</v>
      </c>
      <c r="L57" s="408">
        <f t="shared" si="4"/>
        <v>46</v>
      </c>
      <c r="M57" s="391" t="s">
        <v>89</v>
      </c>
      <c r="N57" s="16"/>
      <c r="O57" s="16"/>
      <c r="P57" s="262" t="e">
        <f>VLOOKUP(E57,MBFormat!L129:M154,2,FALSE)</f>
        <v>#N/A</v>
      </c>
      <c r="Q57" s="262" t="e">
        <f t="shared" si="2"/>
        <v>#N/A</v>
      </c>
    </row>
    <row r="58" spans="2:17" hidden="1">
      <c r="B58" s="410">
        <v>61</v>
      </c>
      <c r="C58" s="391" t="str">
        <f t="shared" si="3"/>
        <v>G2</v>
      </c>
      <c r="D58" s="391">
        <v>39</v>
      </c>
      <c r="E58" s="391" t="s">
        <v>58</v>
      </c>
      <c r="F58" s="396" t="s">
        <v>72</v>
      </c>
      <c r="G58" s="396" t="s">
        <v>68</v>
      </c>
      <c r="H58" s="396">
        <v>24</v>
      </c>
      <c r="I58" s="396" t="s">
        <v>72</v>
      </c>
      <c r="J58" s="396"/>
      <c r="K58" s="396">
        <v>24</v>
      </c>
      <c r="L58" s="408">
        <f t="shared" si="4"/>
        <v>48</v>
      </c>
      <c r="M58" s="391" t="s">
        <v>58</v>
      </c>
      <c r="N58" s="16"/>
      <c r="O58" s="16"/>
      <c r="P58" s="262" t="e">
        <f>VLOOKUP(E58,MBFormat!L130:M155,2,FALSE)</f>
        <v>#N/A</v>
      </c>
      <c r="Q58" s="262" t="e">
        <f t="shared" si="2"/>
        <v>#N/A</v>
      </c>
    </row>
    <row r="59" spans="2:17" hidden="1">
      <c r="B59" s="410">
        <v>62</v>
      </c>
      <c r="C59" s="391" t="str">
        <f t="shared" si="3"/>
        <v>G3</v>
      </c>
      <c r="D59" s="391">
        <v>39</v>
      </c>
      <c r="E59" s="391" t="s">
        <v>66</v>
      </c>
      <c r="F59" s="396" t="s">
        <v>72</v>
      </c>
      <c r="G59" s="396" t="s">
        <v>68</v>
      </c>
      <c r="H59" s="396">
        <v>25</v>
      </c>
      <c r="I59" s="396" t="s">
        <v>72</v>
      </c>
      <c r="J59" s="396"/>
      <c r="K59" s="396">
        <v>25</v>
      </c>
      <c r="L59" s="408">
        <f t="shared" si="4"/>
        <v>50</v>
      </c>
      <c r="M59" s="391" t="s">
        <v>66</v>
      </c>
      <c r="N59" s="16"/>
      <c r="O59" s="16"/>
      <c r="P59" s="262" t="e">
        <f>VLOOKUP(E59,MBFormat!L131:M156,2,FALSE)</f>
        <v>#N/A</v>
      </c>
      <c r="Q59" s="262" t="e">
        <f t="shared" si="2"/>
        <v>#N/A</v>
      </c>
    </row>
    <row r="60" spans="2:17" hidden="1">
      <c r="B60" s="410">
        <v>63</v>
      </c>
      <c r="C60" s="391" t="str">
        <f t="shared" si="3"/>
        <v>G4</v>
      </c>
      <c r="D60" s="391">
        <v>39</v>
      </c>
      <c r="E60" s="391" t="s">
        <v>74</v>
      </c>
      <c r="F60" s="396" t="s">
        <v>72</v>
      </c>
      <c r="G60" s="396" t="s">
        <v>68</v>
      </c>
      <c r="H60" s="396">
        <v>26</v>
      </c>
      <c r="I60" s="396" t="s">
        <v>72</v>
      </c>
      <c r="J60" s="396"/>
      <c r="K60" s="396">
        <v>26</v>
      </c>
      <c r="L60" s="408">
        <f t="shared" si="4"/>
        <v>52</v>
      </c>
      <c r="M60" s="391" t="s">
        <v>90</v>
      </c>
      <c r="N60" s="16"/>
      <c r="O60" s="16"/>
      <c r="P60" s="262" t="e">
        <f>VLOOKUP(E60,MBFormat!L132:M157,2,FALSE)</f>
        <v>#N/A</v>
      </c>
      <c r="Q60" s="262" t="e">
        <f t="shared" si="2"/>
        <v>#N/A</v>
      </c>
    </row>
    <row r="61" spans="2:17" hidden="1">
      <c r="B61" s="410">
        <v>64</v>
      </c>
      <c r="C61" s="391" t="str">
        <f t="shared" si="3"/>
        <v>H1</v>
      </c>
      <c r="D61" s="391">
        <v>39</v>
      </c>
      <c r="E61" s="391" t="s">
        <v>91</v>
      </c>
      <c r="F61" s="396" t="s">
        <v>72</v>
      </c>
      <c r="G61" s="396" t="s">
        <v>68</v>
      </c>
      <c r="H61" s="396">
        <v>27</v>
      </c>
      <c r="I61" s="396" t="s">
        <v>72</v>
      </c>
      <c r="J61" s="396"/>
      <c r="K61" s="396">
        <v>27</v>
      </c>
      <c r="L61" s="408">
        <f t="shared" si="4"/>
        <v>54</v>
      </c>
      <c r="M61" s="391" t="s">
        <v>91</v>
      </c>
      <c r="N61" s="16"/>
      <c r="O61" s="16"/>
      <c r="P61" s="262" t="e">
        <f>VLOOKUP(E61,MBFormat!L133:M158,2,FALSE)</f>
        <v>#N/A</v>
      </c>
      <c r="Q61" s="262" t="e">
        <f t="shared" si="2"/>
        <v>#N/A</v>
      </c>
    </row>
    <row r="62" spans="2:17" hidden="1">
      <c r="B62" s="410">
        <v>65</v>
      </c>
      <c r="C62" s="391" t="str">
        <f t="shared" si="3"/>
        <v>H2</v>
      </c>
      <c r="D62" s="391">
        <v>39</v>
      </c>
      <c r="E62" s="391" t="s">
        <v>43</v>
      </c>
      <c r="F62" s="396" t="s">
        <v>72</v>
      </c>
      <c r="G62" s="396" t="s">
        <v>68</v>
      </c>
      <c r="H62" s="396">
        <v>28</v>
      </c>
      <c r="I62" s="396" t="s">
        <v>72</v>
      </c>
      <c r="J62" s="396"/>
      <c r="K62" s="396">
        <v>28</v>
      </c>
      <c r="L62" s="408">
        <f t="shared" si="4"/>
        <v>56</v>
      </c>
      <c r="M62" s="391" t="s">
        <v>43</v>
      </c>
      <c r="N62" s="16"/>
      <c r="O62" s="16"/>
      <c r="P62" s="262" t="e">
        <f>VLOOKUP(E62,MBFormat!L134:M159,2,FALSE)</f>
        <v>#N/A</v>
      </c>
      <c r="Q62" s="262" t="e">
        <f t="shared" si="2"/>
        <v>#N/A</v>
      </c>
    </row>
    <row r="63" spans="2:17" hidden="1">
      <c r="B63" s="410">
        <v>66</v>
      </c>
      <c r="C63" s="391" t="str">
        <f t="shared" si="3"/>
        <v>H3</v>
      </c>
      <c r="D63" s="391">
        <v>39</v>
      </c>
      <c r="E63" s="391" t="s">
        <v>69</v>
      </c>
      <c r="F63" s="396" t="s">
        <v>72</v>
      </c>
      <c r="G63" s="396" t="s">
        <v>68</v>
      </c>
      <c r="H63" s="396">
        <v>29</v>
      </c>
      <c r="I63" s="396" t="s">
        <v>72</v>
      </c>
      <c r="J63" s="396"/>
      <c r="K63" s="396">
        <v>29</v>
      </c>
      <c r="L63" s="408">
        <f t="shared" si="4"/>
        <v>58</v>
      </c>
      <c r="M63" s="391" t="s">
        <v>69</v>
      </c>
      <c r="N63" s="16"/>
      <c r="O63" s="16"/>
      <c r="P63" s="262" t="e">
        <f>VLOOKUP(E63,MBFormat!L135:M160,2,FALSE)</f>
        <v>#N/A</v>
      </c>
      <c r="Q63" s="262" t="e">
        <f t="shared" si="2"/>
        <v>#N/A</v>
      </c>
    </row>
    <row r="64" spans="2:17" hidden="1">
      <c r="B64" s="410">
        <v>67</v>
      </c>
      <c r="C64" s="391" t="str">
        <f t="shared" si="3"/>
        <v>H4</v>
      </c>
      <c r="D64" s="391">
        <v>39</v>
      </c>
      <c r="E64" s="391" t="s">
        <v>71</v>
      </c>
      <c r="F64" s="396" t="s">
        <v>72</v>
      </c>
      <c r="G64" s="396" t="s">
        <v>68</v>
      </c>
      <c r="H64" s="396">
        <v>30</v>
      </c>
      <c r="I64" s="396" t="s">
        <v>72</v>
      </c>
      <c r="J64" s="396"/>
      <c r="K64" s="396">
        <v>30</v>
      </c>
      <c r="L64" s="408">
        <f t="shared" si="4"/>
        <v>60</v>
      </c>
      <c r="M64" s="391" t="s">
        <v>71</v>
      </c>
      <c r="N64" s="16"/>
      <c r="O64" s="16"/>
      <c r="P64" s="262" t="e">
        <f>VLOOKUP(E64,MBFormat!L136:M161,2,FALSE)</f>
        <v>#N/A</v>
      </c>
      <c r="Q64" s="262" t="e">
        <f t="shared" si="2"/>
        <v>#N/A</v>
      </c>
    </row>
    <row r="65" spans="2:17" hidden="1">
      <c r="B65" s="410">
        <v>68</v>
      </c>
      <c r="C65" s="391" t="str">
        <f t="shared" si="3"/>
        <v>C3</v>
      </c>
      <c r="D65" s="391">
        <v>39</v>
      </c>
      <c r="E65" s="391" t="s">
        <v>78</v>
      </c>
      <c r="F65" s="396" t="s">
        <v>72</v>
      </c>
      <c r="G65" s="396" t="s">
        <v>68</v>
      </c>
      <c r="H65" s="396">
        <v>31</v>
      </c>
      <c r="I65" s="396" t="s">
        <v>72</v>
      </c>
      <c r="J65" s="396"/>
      <c r="K65" s="396">
        <v>31</v>
      </c>
      <c r="L65" s="408">
        <f t="shared" si="4"/>
        <v>62</v>
      </c>
      <c r="M65" s="391" t="s">
        <v>78</v>
      </c>
      <c r="N65" s="16"/>
      <c r="O65" s="16"/>
      <c r="P65" s="262" t="e">
        <f>VLOOKUP(E65,MBFormat!L137:M162,2,FALSE)</f>
        <v>#N/A</v>
      </c>
      <c r="Q65" s="262" t="e">
        <f t="shared" si="2"/>
        <v>#N/A</v>
      </c>
    </row>
    <row r="66" spans="2:17" hidden="1">
      <c r="B66" s="410">
        <v>69</v>
      </c>
      <c r="C66" s="391" t="str">
        <f t="shared" si="3"/>
        <v>D3</v>
      </c>
      <c r="D66" s="391">
        <v>39</v>
      </c>
      <c r="E66" s="391" t="s">
        <v>80</v>
      </c>
      <c r="F66" s="396" t="s">
        <v>72</v>
      </c>
      <c r="G66" s="396" t="s">
        <v>68</v>
      </c>
      <c r="H66" s="396">
        <v>32</v>
      </c>
      <c r="I66" s="396" t="s">
        <v>72</v>
      </c>
      <c r="J66" s="396"/>
      <c r="K66" s="396">
        <v>32</v>
      </c>
      <c r="L66" s="408">
        <f t="shared" si="4"/>
        <v>64</v>
      </c>
      <c r="M66" s="391" t="s">
        <v>80</v>
      </c>
      <c r="N66" s="16"/>
      <c r="O66" s="16"/>
      <c r="P66" s="262" t="e">
        <f>VLOOKUP(E66,MBFormat!L138:M163,2,FALSE)</f>
        <v>#N/A</v>
      </c>
      <c r="Q66" s="262" t="e">
        <f t="shared" si="2"/>
        <v>#N/A</v>
      </c>
    </row>
    <row r="67" spans="2:17" hidden="1">
      <c r="B67" s="410">
        <v>70</v>
      </c>
      <c r="C67" s="391" t="str">
        <f t="shared" si="3"/>
        <v>E3</v>
      </c>
      <c r="D67" s="391">
        <v>39</v>
      </c>
      <c r="E67" s="391" t="s">
        <v>84</v>
      </c>
      <c r="F67" s="396" t="s">
        <v>72</v>
      </c>
      <c r="G67" s="396" t="s">
        <v>68</v>
      </c>
      <c r="H67" s="396">
        <v>33</v>
      </c>
      <c r="I67" s="396" t="s">
        <v>72</v>
      </c>
      <c r="J67" s="396"/>
      <c r="K67" s="396">
        <v>33</v>
      </c>
      <c r="L67" s="408">
        <f t="shared" si="4"/>
        <v>66</v>
      </c>
      <c r="M67" s="391" t="s">
        <v>84</v>
      </c>
      <c r="N67" s="16"/>
      <c r="O67" s="16"/>
      <c r="P67" s="262" t="e">
        <f>VLOOKUP(E67,MBFormat!L139:M164,2,FALSE)</f>
        <v>#N/A</v>
      </c>
      <c r="Q67" s="262" t="e">
        <f t="shared" si="2"/>
        <v>#N/A</v>
      </c>
    </row>
    <row r="68" spans="2:17" hidden="1">
      <c r="B68" s="410">
        <v>71</v>
      </c>
      <c r="C68" s="391" t="str">
        <f t="shared" si="3"/>
        <v>F3</v>
      </c>
      <c r="D68" s="391">
        <v>39</v>
      </c>
      <c r="E68" s="391" t="s">
        <v>65</v>
      </c>
      <c r="F68" s="396" t="s">
        <v>72</v>
      </c>
      <c r="G68" s="396" t="s">
        <v>68</v>
      </c>
      <c r="H68" s="396">
        <v>34</v>
      </c>
      <c r="I68" s="396" t="s">
        <v>72</v>
      </c>
      <c r="J68" s="396"/>
      <c r="K68" s="396">
        <v>34</v>
      </c>
      <c r="L68" s="408">
        <f t="shared" si="4"/>
        <v>68</v>
      </c>
      <c r="M68" s="391" t="s">
        <v>65</v>
      </c>
      <c r="N68" s="16"/>
      <c r="O68" s="16"/>
      <c r="P68" s="262" t="e">
        <f>VLOOKUP(E68,MBFormat!L140:M165,2,FALSE)</f>
        <v>#N/A</v>
      </c>
      <c r="Q68" s="262" t="e">
        <f t="shared" si="2"/>
        <v>#N/A</v>
      </c>
    </row>
    <row r="69" spans="2:17" hidden="1">
      <c r="B69" s="410">
        <v>72</v>
      </c>
      <c r="C69" s="391" t="str">
        <f t="shared" si="3"/>
        <v>G3</v>
      </c>
      <c r="D69" s="391">
        <v>39</v>
      </c>
      <c r="E69" s="391" t="s">
        <v>66</v>
      </c>
      <c r="F69" s="396" t="s">
        <v>72</v>
      </c>
      <c r="G69" s="391"/>
      <c r="H69" s="396">
        <v>35</v>
      </c>
      <c r="I69" s="396" t="s">
        <v>72</v>
      </c>
      <c r="J69" s="396"/>
      <c r="K69" s="396">
        <v>35</v>
      </c>
      <c r="L69" s="408">
        <f t="shared" si="4"/>
        <v>70</v>
      </c>
      <c r="M69" s="391" t="s">
        <v>66</v>
      </c>
      <c r="N69" s="16"/>
      <c r="O69" s="16"/>
      <c r="P69" s="262" t="e">
        <f>VLOOKUP(E69,MBFormat!L141:M166,2,FALSE)</f>
        <v>#N/A</v>
      </c>
      <c r="Q69" s="262" t="e">
        <f t="shared" si="2"/>
        <v>#N/A</v>
      </c>
    </row>
    <row r="70" spans="2:17" hidden="1">
      <c r="B70" s="410">
        <v>73</v>
      </c>
      <c r="C70" s="391" t="str">
        <f t="shared" ref="C70:C85" si="5">M70</f>
        <v>H3</v>
      </c>
      <c r="D70" s="391">
        <v>39</v>
      </c>
      <c r="E70" s="391" t="s">
        <v>69</v>
      </c>
      <c r="F70" s="396" t="s">
        <v>72</v>
      </c>
      <c r="G70" s="391"/>
      <c r="H70" s="396">
        <v>36</v>
      </c>
      <c r="I70" s="396" t="s">
        <v>72</v>
      </c>
      <c r="J70" s="396"/>
      <c r="K70" s="396">
        <v>36</v>
      </c>
      <c r="L70" s="408">
        <f t="shared" si="4"/>
        <v>72</v>
      </c>
      <c r="M70" s="391" t="s">
        <v>69</v>
      </c>
      <c r="N70" s="16"/>
      <c r="O70" s="16"/>
      <c r="P70" s="262" t="e">
        <f>VLOOKUP(E70,MBFormat!L142:M167,2,FALSE)</f>
        <v>#N/A</v>
      </c>
      <c r="Q70" s="262" t="e">
        <f t="shared" si="2"/>
        <v>#N/A</v>
      </c>
    </row>
    <row r="71" spans="2:17" ht="21.75" hidden="1" thickBot="1">
      <c r="B71" s="410">
        <v>74</v>
      </c>
      <c r="C71" s="391" t="str">
        <f t="shared" si="5"/>
        <v>BYE</v>
      </c>
      <c r="D71" s="391">
        <v>39</v>
      </c>
      <c r="E71" s="370" t="s">
        <v>74</v>
      </c>
      <c r="F71" s="396" t="s">
        <v>72</v>
      </c>
      <c r="G71" s="391"/>
      <c r="H71" s="396">
        <v>37</v>
      </c>
      <c r="I71" s="396" t="s">
        <v>72</v>
      </c>
      <c r="J71" s="396"/>
      <c r="K71" s="396">
        <v>37</v>
      </c>
      <c r="L71" s="408">
        <f t="shared" si="4"/>
        <v>74</v>
      </c>
      <c r="M71" s="370" t="s">
        <v>74</v>
      </c>
      <c r="N71" s="16"/>
      <c r="O71" s="16"/>
      <c r="P71" s="262" t="e">
        <f>VLOOKUP(E71,MBFormat!L143:M168,2,FALSE)</f>
        <v>#N/A</v>
      </c>
      <c r="Q71" s="262" t="e">
        <f t="shared" ref="Q71:Q94" si="6">P71/2</f>
        <v>#N/A</v>
      </c>
    </row>
    <row r="72" spans="2:17" ht="21.75" hidden="1" thickBot="1">
      <c r="B72" s="410">
        <v>75</v>
      </c>
      <c r="C72" s="391" t="str">
        <f t="shared" si="5"/>
        <v>BYE</v>
      </c>
      <c r="D72" s="391">
        <v>39</v>
      </c>
      <c r="E72" s="370" t="s">
        <v>74</v>
      </c>
      <c r="F72" s="424"/>
      <c r="G72" s="391"/>
      <c r="H72" s="391" t="s">
        <v>92</v>
      </c>
      <c r="I72" s="412">
        <v>0</v>
      </c>
      <c r="J72" s="391"/>
      <c r="K72" s="413" t="e">
        <f>NA()</f>
        <v>#N/A</v>
      </c>
      <c r="L72" s="412">
        <v>0</v>
      </c>
      <c r="M72" s="370" t="s">
        <v>74</v>
      </c>
      <c r="N72" s="16"/>
      <c r="O72" s="16"/>
      <c r="P72" s="262" t="e">
        <f>VLOOKUP(E72,MBFormat!L144:M169,2,FALSE)</f>
        <v>#N/A</v>
      </c>
      <c r="Q72" s="262" t="e">
        <f t="shared" si="6"/>
        <v>#N/A</v>
      </c>
    </row>
    <row r="73" spans="2:17" ht="21.75" hidden="1" thickBot="1">
      <c r="B73" s="410">
        <v>76</v>
      </c>
      <c r="C73" s="391" t="str">
        <f t="shared" si="5"/>
        <v>BYE</v>
      </c>
      <c r="D73" s="391">
        <v>39</v>
      </c>
      <c r="E73" s="370" t="s">
        <v>74</v>
      </c>
      <c r="F73" s="424"/>
      <c r="G73" s="391"/>
      <c r="H73" s="425" t="s">
        <v>68</v>
      </c>
      <c r="I73" s="412">
        <v>0</v>
      </c>
      <c r="J73" s="391"/>
      <c r="K73" s="413" t="e">
        <f>NA()</f>
        <v>#N/A</v>
      </c>
      <c r="L73" s="412">
        <v>0</v>
      </c>
      <c r="M73" s="370" t="s">
        <v>74</v>
      </c>
      <c r="N73" s="16"/>
      <c r="O73" s="16"/>
      <c r="P73" s="262" t="e">
        <f>VLOOKUP(E73,MBFormat!L145:M170,2,FALSE)</f>
        <v>#N/A</v>
      </c>
      <c r="Q73" s="262" t="e">
        <f t="shared" si="6"/>
        <v>#N/A</v>
      </c>
    </row>
    <row r="74" spans="2:17" ht="21.75" hidden="1" thickBot="1">
      <c r="B74" s="410">
        <v>77</v>
      </c>
      <c r="C74" s="391" t="str">
        <f t="shared" si="5"/>
        <v>BYE</v>
      </c>
      <c r="D74" s="391">
        <v>39</v>
      </c>
      <c r="E74" s="370" t="s">
        <v>74</v>
      </c>
      <c r="F74" s="424"/>
      <c r="G74" s="391"/>
      <c r="H74" s="391" t="s">
        <v>93</v>
      </c>
      <c r="I74" s="412">
        <v>0</v>
      </c>
      <c r="J74" s="391"/>
      <c r="K74" s="413" t="e">
        <f>NA()</f>
        <v>#N/A</v>
      </c>
      <c r="L74" s="412">
        <v>0</v>
      </c>
      <c r="M74" s="370" t="s">
        <v>74</v>
      </c>
      <c r="N74" s="16"/>
      <c r="O74" s="16"/>
      <c r="P74" s="262" t="e">
        <f>VLOOKUP(E74,MBFormat!L146:M171,2,FALSE)</f>
        <v>#N/A</v>
      </c>
      <c r="Q74" s="262" t="e">
        <f t="shared" si="6"/>
        <v>#N/A</v>
      </c>
    </row>
    <row r="75" spans="2:17" ht="21.75" hidden="1" thickBot="1">
      <c r="B75" s="410">
        <v>78</v>
      </c>
      <c r="C75" s="391" t="str">
        <f t="shared" si="5"/>
        <v>E4</v>
      </c>
      <c r="D75" s="391">
        <v>39</v>
      </c>
      <c r="E75" s="370" t="s">
        <v>85</v>
      </c>
      <c r="F75" s="424"/>
      <c r="G75" s="391"/>
      <c r="H75" s="425" t="s">
        <v>68</v>
      </c>
      <c r="I75" s="412">
        <v>0</v>
      </c>
      <c r="J75" s="391"/>
      <c r="K75" s="413" t="e">
        <f>NA()</f>
        <v>#N/A</v>
      </c>
      <c r="L75" s="412">
        <v>0</v>
      </c>
      <c r="M75" s="370" t="s">
        <v>85</v>
      </c>
      <c r="N75" s="16"/>
      <c r="O75" s="16"/>
      <c r="P75" s="262" t="e">
        <f>VLOOKUP(E75,MBFormat!L147:M172,2,FALSE)</f>
        <v>#N/A</v>
      </c>
      <c r="Q75" s="262" t="e">
        <f t="shared" si="6"/>
        <v>#N/A</v>
      </c>
    </row>
    <row r="76" spans="2:17" ht="21.75" hidden="1" thickBot="1">
      <c r="B76" s="410">
        <v>79</v>
      </c>
      <c r="C76" s="391" t="str">
        <f t="shared" si="5"/>
        <v>F4</v>
      </c>
      <c r="D76" s="391">
        <v>39</v>
      </c>
      <c r="E76" s="370" t="s">
        <v>88</v>
      </c>
      <c r="F76" s="424"/>
      <c r="G76" s="391"/>
      <c r="H76" s="391" t="s">
        <v>94</v>
      </c>
      <c r="I76" s="412">
        <v>0</v>
      </c>
      <c r="J76" s="391"/>
      <c r="K76" s="413" t="e">
        <f>NA()</f>
        <v>#N/A</v>
      </c>
      <c r="L76" s="412">
        <v>0</v>
      </c>
      <c r="M76" s="370" t="s">
        <v>88</v>
      </c>
      <c r="N76" s="16"/>
      <c r="O76" s="16"/>
      <c r="P76" s="262" t="e">
        <f>VLOOKUP(E76,MBFormat!L148:M173,2,FALSE)</f>
        <v>#N/A</v>
      </c>
      <c r="Q76" s="262" t="e">
        <f t="shared" si="6"/>
        <v>#N/A</v>
      </c>
    </row>
    <row r="77" spans="2:17" ht="21.75" hidden="1" thickBot="1">
      <c r="B77" s="410">
        <v>80</v>
      </c>
      <c r="C77" s="391" t="str">
        <f t="shared" si="5"/>
        <v>G4</v>
      </c>
      <c r="D77" s="391">
        <v>39</v>
      </c>
      <c r="E77" s="370" t="s">
        <v>90</v>
      </c>
      <c r="F77" s="424"/>
      <c r="G77" s="391"/>
      <c r="H77" s="425" t="s">
        <v>68</v>
      </c>
      <c r="I77" s="412">
        <v>0</v>
      </c>
      <c r="J77" s="391"/>
      <c r="K77" s="413" t="e">
        <f>NA()</f>
        <v>#N/A</v>
      </c>
      <c r="L77" s="412">
        <v>0</v>
      </c>
      <c r="M77" s="370" t="s">
        <v>90</v>
      </c>
      <c r="N77" s="16"/>
      <c r="O77" s="16"/>
      <c r="P77" s="262" t="e">
        <f>VLOOKUP(E77,MBFormat!L149:M174,2,FALSE)</f>
        <v>#N/A</v>
      </c>
      <c r="Q77" s="262" t="e">
        <f t="shared" si="6"/>
        <v>#N/A</v>
      </c>
    </row>
    <row r="78" spans="2:17" ht="21.75" hidden="1" thickBot="1">
      <c r="B78" s="410">
        <v>81</v>
      </c>
      <c r="C78" s="391" t="str">
        <f t="shared" si="5"/>
        <v>H4</v>
      </c>
      <c r="D78" s="391">
        <v>39</v>
      </c>
      <c r="E78" s="370" t="s">
        <v>71</v>
      </c>
      <c r="F78" s="424"/>
      <c r="G78" s="391"/>
      <c r="H78" s="391" t="s">
        <v>95</v>
      </c>
      <c r="I78" s="412">
        <v>0</v>
      </c>
      <c r="J78" s="391"/>
      <c r="K78" s="413" t="e">
        <f>NA()</f>
        <v>#N/A</v>
      </c>
      <c r="L78" s="412">
        <v>0</v>
      </c>
      <c r="M78" s="370" t="s">
        <v>71</v>
      </c>
      <c r="N78" s="16"/>
      <c r="O78" s="16"/>
      <c r="P78" s="262" t="e">
        <f>VLOOKUP(E78,MBFormat!L150:M175,2,FALSE)</f>
        <v>#N/A</v>
      </c>
      <c r="Q78" s="262" t="e">
        <f t="shared" si="6"/>
        <v>#N/A</v>
      </c>
    </row>
    <row r="79" spans="2:17" ht="21.75" hidden="1" thickBot="1">
      <c r="B79" s="410">
        <v>82</v>
      </c>
      <c r="C79" s="391" t="str">
        <f t="shared" si="5"/>
        <v>AA1</v>
      </c>
      <c r="D79" s="391">
        <v>39</v>
      </c>
      <c r="E79" s="370" t="s">
        <v>96</v>
      </c>
      <c r="F79" s="424"/>
      <c r="G79" s="391"/>
      <c r="H79" s="425" t="s">
        <v>68</v>
      </c>
      <c r="I79" s="412">
        <v>0</v>
      </c>
      <c r="J79" s="391"/>
      <c r="K79" s="413" t="e">
        <f>NA()</f>
        <v>#N/A</v>
      </c>
      <c r="L79" s="412">
        <v>0</v>
      </c>
      <c r="M79" s="370" t="s">
        <v>96</v>
      </c>
      <c r="N79" s="16"/>
      <c r="O79" s="16"/>
      <c r="P79" s="262" t="e">
        <f>VLOOKUP(E79,MBFormat!L151:M176,2,FALSE)</f>
        <v>#N/A</v>
      </c>
      <c r="Q79" s="262" t="e">
        <f t="shared" si="6"/>
        <v>#N/A</v>
      </c>
    </row>
    <row r="80" spans="2:17" ht="21.75" hidden="1" thickBot="1">
      <c r="B80" s="410">
        <v>83</v>
      </c>
      <c r="C80" s="391" t="str">
        <f t="shared" si="5"/>
        <v>AA2</v>
      </c>
      <c r="D80" s="391">
        <v>39</v>
      </c>
      <c r="E80" s="370" t="s">
        <v>97</v>
      </c>
      <c r="F80" s="424"/>
      <c r="G80" s="391"/>
      <c r="H80" s="391" t="s">
        <v>98</v>
      </c>
      <c r="I80" s="412">
        <v>0</v>
      </c>
      <c r="J80" s="391"/>
      <c r="K80" s="413" t="e">
        <f>NA()</f>
        <v>#N/A</v>
      </c>
      <c r="L80" s="412">
        <v>0</v>
      </c>
      <c r="M80" s="370" t="s">
        <v>97</v>
      </c>
      <c r="N80" s="16"/>
      <c r="O80" s="16"/>
      <c r="P80" s="262" t="e">
        <f>VLOOKUP(E80,MBFormat!L152:M177,2,FALSE)</f>
        <v>#N/A</v>
      </c>
      <c r="Q80" s="262" t="e">
        <f t="shared" si="6"/>
        <v>#N/A</v>
      </c>
    </row>
    <row r="81" spans="2:17" ht="21.75" hidden="1" thickBot="1">
      <c r="B81" s="410">
        <v>84</v>
      </c>
      <c r="C81" s="391" t="str">
        <f t="shared" si="5"/>
        <v>AA3</v>
      </c>
      <c r="D81" s="391">
        <v>39</v>
      </c>
      <c r="E81" s="370" t="s">
        <v>99</v>
      </c>
      <c r="F81" s="424"/>
      <c r="G81" s="391"/>
      <c r="H81" s="425" t="s">
        <v>68</v>
      </c>
      <c r="I81" s="412">
        <v>0</v>
      </c>
      <c r="J81" s="391"/>
      <c r="K81" s="413" t="e">
        <f>NA()</f>
        <v>#N/A</v>
      </c>
      <c r="L81" s="412">
        <v>0</v>
      </c>
      <c r="M81" s="370" t="s">
        <v>99</v>
      </c>
      <c r="N81" s="16"/>
      <c r="O81" s="16"/>
      <c r="P81" s="262" t="e">
        <f>VLOOKUP(E81,MBFormat!L153:M178,2,FALSE)</f>
        <v>#N/A</v>
      </c>
      <c r="Q81" s="262" t="e">
        <f t="shared" si="6"/>
        <v>#N/A</v>
      </c>
    </row>
    <row r="82" spans="2:17" ht="21.75" hidden="1" thickBot="1">
      <c r="B82" s="410">
        <v>85</v>
      </c>
      <c r="C82" s="391" t="str">
        <f t="shared" si="5"/>
        <v>AA4</v>
      </c>
      <c r="D82" s="391">
        <v>39</v>
      </c>
      <c r="E82" s="370" t="s">
        <v>100</v>
      </c>
      <c r="F82" s="424"/>
      <c r="G82" s="391"/>
      <c r="H82" s="391" t="s">
        <v>101</v>
      </c>
      <c r="I82" s="412">
        <v>0</v>
      </c>
      <c r="J82" s="391"/>
      <c r="K82" s="413" t="e">
        <f>NA()</f>
        <v>#N/A</v>
      </c>
      <c r="L82" s="412">
        <v>0</v>
      </c>
      <c r="M82" s="370" t="s">
        <v>100</v>
      </c>
      <c r="N82" s="16"/>
      <c r="O82" s="16"/>
      <c r="P82" s="262" t="e">
        <f>VLOOKUP(E82,MBFormat!L154:M179,2,FALSE)</f>
        <v>#N/A</v>
      </c>
      <c r="Q82" s="262" t="e">
        <f t="shared" si="6"/>
        <v>#N/A</v>
      </c>
    </row>
    <row r="83" spans="2:17" ht="21.75" hidden="1" thickBot="1">
      <c r="B83" s="410">
        <v>86</v>
      </c>
      <c r="C83" s="391" t="str">
        <f t="shared" si="5"/>
        <v>AB1</v>
      </c>
      <c r="D83" s="391">
        <v>39</v>
      </c>
      <c r="E83" s="370" t="s">
        <v>102</v>
      </c>
      <c r="F83" s="424"/>
      <c r="G83" s="391"/>
      <c r="H83" s="425" t="s">
        <v>68</v>
      </c>
      <c r="I83" s="412">
        <v>0</v>
      </c>
      <c r="J83" s="391"/>
      <c r="K83" s="413" t="e">
        <f>NA()</f>
        <v>#N/A</v>
      </c>
      <c r="L83" s="412">
        <v>0</v>
      </c>
      <c r="M83" s="370" t="s">
        <v>102</v>
      </c>
      <c r="N83" s="16"/>
      <c r="O83" s="16"/>
      <c r="P83" s="262" t="e">
        <f>VLOOKUP(E83,MBFormat!L155:M180,2,FALSE)</f>
        <v>#N/A</v>
      </c>
      <c r="Q83" s="262" t="e">
        <f t="shared" si="6"/>
        <v>#N/A</v>
      </c>
    </row>
    <row r="84" spans="2:17" ht="21.75" hidden="1" thickBot="1">
      <c r="B84" s="410">
        <v>87</v>
      </c>
      <c r="C84" s="391" t="str">
        <f t="shared" si="5"/>
        <v>AB2</v>
      </c>
      <c r="D84" s="391">
        <v>39</v>
      </c>
      <c r="E84" s="370" t="s">
        <v>103</v>
      </c>
      <c r="F84" s="424"/>
      <c r="G84" s="391"/>
      <c r="H84" s="391" t="s">
        <v>104</v>
      </c>
      <c r="I84" s="412">
        <v>0</v>
      </c>
      <c r="J84" s="391"/>
      <c r="K84" s="413" t="e">
        <f>NA()</f>
        <v>#N/A</v>
      </c>
      <c r="L84" s="412">
        <v>0</v>
      </c>
      <c r="M84" s="370" t="s">
        <v>103</v>
      </c>
      <c r="N84" s="16"/>
      <c r="O84" s="16"/>
      <c r="P84" s="262" t="e">
        <f>VLOOKUP(E84,MBFormat!L156:M181,2,FALSE)</f>
        <v>#N/A</v>
      </c>
      <c r="Q84" s="262" t="e">
        <f t="shared" si="6"/>
        <v>#N/A</v>
      </c>
    </row>
    <row r="85" spans="2:17" ht="21.75" hidden="1" thickBot="1">
      <c r="B85" s="410">
        <v>88</v>
      </c>
      <c r="C85" s="391" t="str">
        <f t="shared" si="5"/>
        <v>AB3</v>
      </c>
      <c r="D85" s="391">
        <v>39</v>
      </c>
      <c r="E85" s="370" t="s">
        <v>105</v>
      </c>
      <c r="F85" s="424"/>
      <c r="G85" s="391"/>
      <c r="H85" s="425" t="s">
        <v>68</v>
      </c>
      <c r="I85" s="412">
        <v>0</v>
      </c>
      <c r="J85" s="391"/>
      <c r="K85" s="413" t="e">
        <f>NA()</f>
        <v>#N/A</v>
      </c>
      <c r="L85" s="412">
        <v>0</v>
      </c>
      <c r="M85" s="370" t="s">
        <v>105</v>
      </c>
      <c r="N85" s="16"/>
      <c r="O85" s="16"/>
      <c r="P85" s="262" t="e">
        <f>VLOOKUP(E85,MBFormat!L157:M182,2,FALSE)</f>
        <v>#N/A</v>
      </c>
      <c r="Q85" s="262" t="e">
        <f t="shared" si="6"/>
        <v>#N/A</v>
      </c>
    </row>
    <row r="86" spans="2:17" ht="21.75" hidden="1" thickBot="1">
      <c r="B86" s="410">
        <v>89</v>
      </c>
      <c r="C86" s="391">
        <f t="shared" ref="C86:C94" si="7">N86</f>
        <v>0</v>
      </c>
      <c r="D86" s="391">
        <v>39</v>
      </c>
      <c r="E86" s="370" t="s">
        <v>106</v>
      </c>
      <c r="F86" s="424"/>
      <c r="G86" s="391"/>
      <c r="H86" s="391" t="s">
        <v>107</v>
      </c>
      <c r="I86" s="412">
        <v>0</v>
      </c>
      <c r="J86" s="391"/>
      <c r="K86" s="413" t="e">
        <f>NA()</f>
        <v>#N/A</v>
      </c>
      <c r="L86" s="412">
        <v>0</v>
      </c>
      <c r="M86" s="370" t="s">
        <v>106</v>
      </c>
      <c r="N86" s="16"/>
      <c r="O86" s="16"/>
      <c r="P86" s="262" t="e">
        <f>VLOOKUP(E86,MBFormat!L158:M183,2,FALSE)</f>
        <v>#N/A</v>
      </c>
      <c r="Q86" s="262" t="e">
        <f t="shared" si="6"/>
        <v>#N/A</v>
      </c>
    </row>
    <row r="87" spans="2:17" ht="21.75" hidden="1" thickBot="1">
      <c r="B87" s="410">
        <v>90</v>
      </c>
      <c r="C87" s="391">
        <f t="shared" si="7"/>
        <v>0</v>
      </c>
      <c r="D87" s="391">
        <v>39</v>
      </c>
      <c r="E87" s="370" t="s">
        <v>74</v>
      </c>
      <c r="F87" s="424"/>
      <c r="G87" s="391"/>
      <c r="H87" s="425" t="s">
        <v>68</v>
      </c>
      <c r="I87" s="412">
        <v>0</v>
      </c>
      <c r="J87" s="391"/>
      <c r="K87" s="413" t="e">
        <f>NA()</f>
        <v>#N/A</v>
      </c>
      <c r="L87" s="412">
        <v>0</v>
      </c>
      <c r="M87" s="370" t="s">
        <v>74</v>
      </c>
      <c r="N87" s="16"/>
      <c r="O87" s="16"/>
      <c r="P87" s="262" t="e">
        <f>VLOOKUP(E87,MBFormat!L159:M184,2,FALSE)</f>
        <v>#N/A</v>
      </c>
      <c r="Q87" s="262" t="e">
        <f t="shared" si="6"/>
        <v>#N/A</v>
      </c>
    </row>
    <row r="88" spans="2:17" ht="21.75" hidden="1" thickBot="1">
      <c r="B88" s="410">
        <v>91</v>
      </c>
      <c r="C88" s="391">
        <f t="shared" si="7"/>
        <v>0</v>
      </c>
      <c r="D88" s="391">
        <v>39</v>
      </c>
      <c r="E88" s="370" t="s">
        <v>74</v>
      </c>
      <c r="F88" s="424"/>
      <c r="G88" s="391"/>
      <c r="H88" s="391" t="s">
        <v>108</v>
      </c>
      <c r="I88" s="412">
        <v>0</v>
      </c>
      <c r="J88" s="391"/>
      <c r="K88" s="413" t="e">
        <f>NA()</f>
        <v>#N/A</v>
      </c>
      <c r="L88" s="412">
        <v>0</v>
      </c>
      <c r="M88" s="370" t="s">
        <v>74</v>
      </c>
      <c r="N88" s="16"/>
      <c r="O88" s="16"/>
      <c r="P88" s="262" t="e">
        <f>VLOOKUP(E88,MBFormat!L160:M185,2,FALSE)</f>
        <v>#N/A</v>
      </c>
      <c r="Q88" s="262" t="e">
        <f t="shared" si="6"/>
        <v>#N/A</v>
      </c>
    </row>
    <row r="89" spans="2:17" ht="21.75" hidden="1" thickBot="1">
      <c r="B89" s="410">
        <v>92</v>
      </c>
      <c r="C89" s="391">
        <f t="shared" si="7"/>
        <v>0</v>
      </c>
      <c r="D89" s="391">
        <v>39</v>
      </c>
      <c r="E89" s="370" t="s">
        <v>74</v>
      </c>
      <c r="F89" s="424"/>
      <c r="G89" s="391"/>
      <c r="H89" s="425" t="s">
        <v>68</v>
      </c>
      <c r="I89" s="412">
        <v>0</v>
      </c>
      <c r="J89" s="391"/>
      <c r="K89" s="413" t="e">
        <f>NA()</f>
        <v>#N/A</v>
      </c>
      <c r="L89" s="412">
        <v>0</v>
      </c>
      <c r="M89" s="370" t="s">
        <v>74</v>
      </c>
      <c r="N89" s="16"/>
      <c r="O89" s="16"/>
      <c r="P89" s="262" t="e">
        <f>VLOOKUP(E89,MBFormat!L161:M186,2,FALSE)</f>
        <v>#N/A</v>
      </c>
      <c r="Q89" s="262" t="e">
        <f t="shared" si="6"/>
        <v>#N/A</v>
      </c>
    </row>
    <row r="90" spans="2:17" ht="21.75" hidden="1" thickBot="1">
      <c r="B90" s="410">
        <v>93</v>
      </c>
      <c r="C90" s="391">
        <f t="shared" si="7"/>
        <v>0</v>
      </c>
      <c r="D90" s="391">
        <v>39</v>
      </c>
      <c r="E90" s="370" t="s">
        <v>74</v>
      </c>
      <c r="F90" s="424"/>
      <c r="G90" s="391"/>
      <c r="H90" s="391" t="s">
        <v>109</v>
      </c>
      <c r="I90" s="412">
        <v>0</v>
      </c>
      <c r="J90" s="391"/>
      <c r="K90" s="413" t="e">
        <f>NA()</f>
        <v>#N/A</v>
      </c>
      <c r="L90" s="412">
        <v>0</v>
      </c>
      <c r="M90" s="370" t="s">
        <v>74</v>
      </c>
      <c r="N90" s="16"/>
      <c r="O90" s="16"/>
      <c r="P90" s="262" t="e">
        <f>VLOOKUP(E90,MBFormat!L162:M187,2,FALSE)</f>
        <v>#N/A</v>
      </c>
      <c r="Q90" s="262" t="e">
        <f t="shared" si="6"/>
        <v>#N/A</v>
      </c>
    </row>
    <row r="91" spans="2:17" ht="21.75" hidden="1" thickBot="1">
      <c r="B91" s="410">
        <v>94</v>
      </c>
      <c r="C91" s="391">
        <f t="shared" si="7"/>
        <v>0</v>
      </c>
      <c r="D91" s="391">
        <v>39</v>
      </c>
      <c r="E91" s="370" t="s">
        <v>74</v>
      </c>
      <c r="F91" s="424"/>
      <c r="G91" s="391"/>
      <c r="H91" s="425" t="s">
        <v>68</v>
      </c>
      <c r="I91" s="412">
        <v>0</v>
      </c>
      <c r="J91" s="391"/>
      <c r="K91" s="413" t="e">
        <f>NA()</f>
        <v>#N/A</v>
      </c>
      <c r="L91" s="412">
        <v>0</v>
      </c>
      <c r="M91" s="370" t="s">
        <v>74</v>
      </c>
      <c r="N91" s="16"/>
      <c r="O91" s="16"/>
      <c r="P91" s="262" t="e">
        <f>VLOOKUP(E91,MBFormat!L163:M188,2,FALSE)</f>
        <v>#N/A</v>
      </c>
      <c r="Q91" s="262" t="e">
        <f t="shared" si="6"/>
        <v>#N/A</v>
      </c>
    </row>
    <row r="92" spans="2:17" hidden="1">
      <c r="B92" s="410">
        <v>95</v>
      </c>
      <c r="C92" s="391">
        <f t="shared" si="7"/>
        <v>0</v>
      </c>
      <c r="D92" s="391">
        <v>39</v>
      </c>
      <c r="E92" s="370" t="s">
        <v>74</v>
      </c>
      <c r="F92" s="424"/>
      <c r="G92" s="391"/>
      <c r="H92" s="391" t="s">
        <v>110</v>
      </c>
      <c r="I92" s="412">
        <v>0</v>
      </c>
      <c r="J92" s="391"/>
      <c r="K92" s="413" t="e">
        <f>NA()</f>
        <v>#N/A</v>
      </c>
      <c r="L92" s="412">
        <v>0</v>
      </c>
      <c r="M92" s="370" t="s">
        <v>74</v>
      </c>
      <c r="N92" s="16"/>
      <c r="O92" s="16"/>
      <c r="P92" s="262" t="e">
        <f>VLOOKUP(E92,MBFormat!L164:M189,2,FALSE)</f>
        <v>#N/A</v>
      </c>
      <c r="Q92" s="262" t="e">
        <f t="shared" si="6"/>
        <v>#N/A</v>
      </c>
    </row>
    <row r="93" spans="2:17" hidden="1">
      <c r="B93" s="426"/>
      <c r="C93" s="414">
        <f t="shared" si="7"/>
        <v>0</v>
      </c>
      <c r="D93" s="426"/>
      <c r="E93" s="368" t="s">
        <v>74</v>
      </c>
      <c r="F93" s="426"/>
      <c r="G93" s="426"/>
      <c r="H93" s="426"/>
      <c r="I93" s="426"/>
      <c r="J93" s="426"/>
      <c r="K93" s="426"/>
      <c r="L93" s="426"/>
      <c r="M93" s="368" t="s">
        <v>74</v>
      </c>
      <c r="P93" s="262" t="e">
        <f>VLOOKUP(E93,MBFormat!L165:M190,2,FALSE)</f>
        <v>#N/A</v>
      </c>
      <c r="Q93" s="262" t="e">
        <f t="shared" si="6"/>
        <v>#N/A</v>
      </c>
    </row>
    <row r="94" spans="2:17" ht="21.75" hidden="1" thickBot="1">
      <c r="B94" s="427">
        <v>88</v>
      </c>
      <c r="C94" s="391">
        <f t="shared" si="7"/>
        <v>0</v>
      </c>
      <c r="D94" s="391">
        <v>40</v>
      </c>
      <c r="E94" s="370" t="s">
        <v>111</v>
      </c>
      <c r="F94" s="424"/>
      <c r="G94" s="391"/>
      <c r="H94" s="398" t="s">
        <v>112</v>
      </c>
      <c r="I94" s="412">
        <v>1</v>
      </c>
      <c r="J94" s="391"/>
      <c r="K94" s="428" t="s">
        <v>68</v>
      </c>
      <c r="L94" s="412">
        <v>1</v>
      </c>
      <c r="M94" s="370" t="s">
        <v>111</v>
      </c>
      <c r="N94" s="17"/>
      <c r="O94" s="16"/>
      <c r="P94" s="262" t="e">
        <f>VLOOKUP(E94,MBFormat!L166:M191,2,FALSE)</f>
        <v>#N/A</v>
      </c>
      <c r="Q94" s="262" t="e">
        <f t="shared" si="6"/>
        <v>#N/A</v>
      </c>
    </row>
    <row r="95" spans="2:17">
      <c r="B95" s="429"/>
      <c r="H95" s="429"/>
      <c r="K95" s="429"/>
      <c r="M95" s="207"/>
      <c r="N95" s="208"/>
    </row>
  </sheetData>
  <sheetProtection selectLockedCells="1" selectUnlockedCells="1"/>
  <phoneticPr fontId="77" type="noConversion"/>
  <printOptions horizontalCentered="1"/>
  <pageMargins left="0.25" right="0.25" top="0.75" bottom="0.75" header="0.51180555555555551" footer="0.51180555555555551"/>
  <pageSetup paperSize="9" scale="56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8"/>
  <sheetViews>
    <sheetView topLeftCell="A19" zoomScale="70" zoomScaleNormal="70" workbookViewId="0">
      <selection activeCell="H29" sqref="H29"/>
    </sheetView>
  </sheetViews>
  <sheetFormatPr defaultColWidth="7.6640625" defaultRowHeight="17.25"/>
  <cols>
    <col min="1" max="1" width="3.33203125" style="24" customWidth="1"/>
    <col min="2" max="2" width="22" style="24" customWidth="1"/>
    <col min="3" max="3" width="15.77734375" style="24" customWidth="1"/>
    <col min="4" max="4" width="15.77734375" style="25" customWidth="1"/>
    <col min="5" max="5" width="15.77734375" style="24" customWidth="1"/>
    <col min="6" max="6" width="15.77734375" style="233" customWidth="1"/>
    <col min="7" max="9" width="15.77734375" style="24" customWidth="1"/>
    <col min="10" max="10" width="15.77734375" style="233" customWidth="1"/>
    <col min="11" max="11" width="11" style="24" hidden="1" customWidth="1"/>
    <col min="12" max="12" width="23.5546875" style="24" hidden="1" customWidth="1"/>
    <col min="13" max="14" width="11" style="24" hidden="1" customWidth="1"/>
    <col min="15" max="15" width="11" style="24" customWidth="1"/>
    <col min="16" max="16" width="11.77734375" style="24" customWidth="1"/>
    <col min="17" max="16384" width="7.6640625" style="24"/>
  </cols>
  <sheetData>
    <row r="1" spans="2:18">
      <c r="B1" s="26" t="s">
        <v>113</v>
      </c>
      <c r="C1" s="27"/>
      <c r="D1" s="28"/>
      <c r="E1" s="29"/>
    </row>
    <row r="2" spans="2:18">
      <c r="B2" s="26"/>
      <c r="C2" s="27"/>
      <c r="D2" s="28"/>
      <c r="E2" s="29"/>
    </row>
    <row r="3" spans="2:18">
      <c r="B3" s="26" t="s">
        <v>114</v>
      </c>
      <c r="C3" s="27"/>
      <c r="D3" s="28"/>
      <c r="E3" s="29"/>
    </row>
    <row r="4" spans="2:18">
      <c r="B4" s="26" t="s">
        <v>115</v>
      </c>
      <c r="C4" s="27"/>
      <c r="D4" s="28"/>
      <c r="E4" s="29"/>
    </row>
    <row r="5" spans="2:18">
      <c r="B5" s="30" t="s">
        <v>116</v>
      </c>
      <c r="C5" s="31"/>
      <c r="D5" s="32"/>
      <c r="E5" s="33"/>
      <c r="F5" s="244"/>
      <c r="G5" s="34"/>
      <c r="H5" s="34"/>
      <c r="I5" s="34"/>
    </row>
    <row r="6" spans="2:18">
      <c r="B6" s="30"/>
      <c r="C6" s="31"/>
      <c r="D6" s="32"/>
      <c r="E6" s="33"/>
      <c r="F6" s="244"/>
      <c r="G6" s="34"/>
      <c r="H6" s="34"/>
      <c r="I6" s="34"/>
    </row>
    <row r="7" spans="2:18">
      <c r="B7" s="508"/>
      <c r="C7" s="35" t="s">
        <v>117</v>
      </c>
      <c r="D7" s="35" t="s">
        <v>118</v>
      </c>
      <c r="E7" s="35" t="s">
        <v>119</v>
      </c>
      <c r="F7" s="238" t="s">
        <v>120</v>
      </c>
      <c r="G7" s="35" t="s">
        <v>121</v>
      </c>
      <c r="H7" s="35" t="s">
        <v>122</v>
      </c>
      <c r="I7" s="35" t="s">
        <v>123</v>
      </c>
      <c r="J7" s="238" t="s">
        <v>124</v>
      </c>
      <c r="K7" s="25"/>
      <c r="P7" s="25"/>
      <c r="Q7" s="25"/>
      <c r="R7" s="25"/>
    </row>
    <row r="8" spans="2:18">
      <c r="B8" s="36"/>
      <c r="C8" s="37" t="s">
        <v>125</v>
      </c>
      <c r="D8" s="37" t="s">
        <v>126</v>
      </c>
      <c r="E8" s="37" t="s">
        <v>127</v>
      </c>
      <c r="F8" s="239" t="s">
        <v>128</v>
      </c>
      <c r="G8" s="37" t="s">
        <v>129</v>
      </c>
      <c r="H8" s="37" t="s">
        <v>130</v>
      </c>
      <c r="I8" s="37" t="s">
        <v>131</v>
      </c>
      <c r="J8" s="239" t="s">
        <v>132</v>
      </c>
    </row>
    <row r="9" spans="2:18">
      <c r="B9" s="36"/>
      <c r="C9" s="37" t="s">
        <v>133</v>
      </c>
      <c r="D9" s="37" t="s">
        <v>134</v>
      </c>
      <c r="E9" s="37" t="s">
        <v>135</v>
      </c>
      <c r="F9" s="239" t="s">
        <v>136</v>
      </c>
      <c r="G9" s="37" t="s">
        <v>137</v>
      </c>
      <c r="H9" s="37" t="s">
        <v>138</v>
      </c>
      <c r="I9" s="37" t="s">
        <v>139</v>
      </c>
      <c r="J9" s="239" t="s">
        <v>140</v>
      </c>
    </row>
    <row r="10" spans="2:18">
      <c r="B10" s="36"/>
      <c r="C10" s="37" t="s">
        <v>141</v>
      </c>
      <c r="D10" s="37" t="s">
        <v>142</v>
      </c>
      <c r="E10" s="37" t="s">
        <v>143</v>
      </c>
      <c r="F10" s="239" t="s">
        <v>144</v>
      </c>
      <c r="G10" s="37" t="s">
        <v>145</v>
      </c>
      <c r="H10" s="37" t="s">
        <v>146</v>
      </c>
      <c r="I10" s="37" t="s">
        <v>147</v>
      </c>
      <c r="J10" s="239" t="s">
        <v>148</v>
      </c>
    </row>
    <row r="11" spans="2:18">
      <c r="B11" s="36"/>
      <c r="C11" s="37" t="s">
        <v>331</v>
      </c>
      <c r="D11" s="37" t="s">
        <v>332</v>
      </c>
      <c r="E11" s="37" t="s">
        <v>333</v>
      </c>
      <c r="F11" s="239" t="s">
        <v>334</v>
      </c>
      <c r="G11" s="37" t="s">
        <v>335</v>
      </c>
      <c r="H11" s="37" t="s">
        <v>336</v>
      </c>
      <c r="I11" s="37" t="s">
        <v>330</v>
      </c>
      <c r="J11" s="239" t="s">
        <v>149</v>
      </c>
    </row>
    <row r="12" spans="2:18">
      <c r="B12" s="38"/>
      <c r="C12" s="25"/>
      <c r="E12" s="25"/>
      <c r="G12" s="25"/>
      <c r="H12" s="25"/>
      <c r="I12" s="25"/>
    </row>
    <row r="13" spans="2:18">
      <c r="B13" s="38"/>
      <c r="C13" s="36"/>
      <c r="D13" s="36"/>
      <c r="E13" s="36"/>
      <c r="F13" s="240"/>
      <c r="G13" s="36"/>
      <c r="H13" s="36"/>
      <c r="I13" s="36"/>
      <c r="J13" s="240"/>
    </row>
    <row r="14" spans="2:18">
      <c r="B14" s="38"/>
      <c r="C14" s="36"/>
      <c r="D14" s="36"/>
      <c r="E14" s="36"/>
      <c r="F14" s="240"/>
      <c r="G14" s="36"/>
      <c r="H14" s="36"/>
      <c r="I14" s="36"/>
      <c r="J14" s="240"/>
    </row>
    <row r="15" spans="2:18">
      <c r="B15" s="25"/>
      <c r="C15" s="36"/>
      <c r="D15" s="36"/>
      <c r="E15" s="36"/>
      <c r="F15" s="240"/>
      <c r="G15" s="36"/>
      <c r="H15" s="36"/>
      <c r="I15" s="36"/>
      <c r="J15" s="240"/>
    </row>
    <row r="16" spans="2:18">
      <c r="B16" s="509"/>
      <c r="D16" s="24"/>
    </row>
    <row r="17" spans="2:15">
      <c r="B17" s="39" t="s">
        <v>150</v>
      </c>
      <c r="C17" s="34"/>
      <c r="D17" s="40"/>
      <c r="E17" s="34"/>
      <c r="F17" s="244"/>
      <c r="G17" s="34"/>
    </row>
    <row r="18" spans="2:15">
      <c r="B18" s="39" t="s">
        <v>151</v>
      </c>
      <c r="C18" s="34"/>
      <c r="D18" s="40"/>
      <c r="E18" s="34"/>
      <c r="F18" s="244"/>
      <c r="G18" s="34"/>
    </row>
    <row r="19" spans="2:15">
      <c r="B19" s="39" t="s">
        <v>152</v>
      </c>
      <c r="C19" s="34"/>
      <c r="D19" s="40"/>
      <c r="E19" s="34"/>
      <c r="F19" s="244"/>
      <c r="G19" s="34"/>
    </row>
    <row r="21" spans="2:15">
      <c r="B21" s="26" t="s">
        <v>153</v>
      </c>
      <c r="D21" s="24"/>
    </row>
    <row r="22" spans="2:15">
      <c r="D22" s="24"/>
    </row>
    <row r="23" spans="2:15">
      <c r="B23" s="146">
        <f>男乙賽程!R7</f>
        <v>0</v>
      </c>
      <c r="C23" s="41" t="s">
        <v>53</v>
      </c>
      <c r="D23" s="24"/>
    </row>
    <row r="24" spans="2:15">
      <c r="C24" s="42" t="s">
        <v>154</v>
      </c>
      <c r="D24" s="43"/>
      <c r="E24" s="44"/>
      <c r="F24" s="245"/>
      <c r="G24" s="44"/>
      <c r="H24" s="44"/>
      <c r="I24" s="44"/>
      <c r="J24" s="245"/>
    </row>
    <row r="25" spans="2:15" ht="18">
      <c r="B25" s="139"/>
      <c r="C25" s="362"/>
      <c r="D25" s="59">
        <f>B23</f>
        <v>0</v>
      </c>
      <c r="E25" s="48"/>
      <c r="F25" s="246"/>
      <c r="G25" s="49"/>
      <c r="H25" s="49"/>
      <c r="I25" s="49"/>
      <c r="J25" s="245"/>
      <c r="L25" s="50"/>
    </row>
    <row r="26" spans="2:15" ht="18">
      <c r="B26" s="146"/>
      <c r="C26" s="361"/>
      <c r="D26" s="42"/>
      <c r="E26" s="51"/>
      <c r="F26" s="246"/>
      <c r="G26" s="49"/>
      <c r="H26" s="49"/>
      <c r="I26" s="49"/>
      <c r="J26" s="245"/>
      <c r="M26" s="52"/>
      <c r="N26" s="53"/>
      <c r="O26" s="54"/>
    </row>
    <row r="27" spans="2:15">
      <c r="B27" s="139"/>
      <c r="C27" s="44"/>
      <c r="D27" s="42" t="s">
        <v>155</v>
      </c>
      <c r="E27" s="49"/>
      <c r="F27" s="247">
        <f>D25</f>
        <v>0</v>
      </c>
      <c r="G27" s="49"/>
      <c r="H27" s="49"/>
      <c r="I27" s="49"/>
      <c r="J27" s="245"/>
      <c r="O27" s="54"/>
    </row>
    <row r="28" spans="2:15">
      <c r="B28" s="55"/>
      <c r="C28" s="44"/>
      <c r="D28" s="254"/>
      <c r="E28" s="49"/>
      <c r="F28" s="248"/>
      <c r="G28" s="49"/>
      <c r="H28" s="49"/>
      <c r="I28" s="49"/>
      <c r="J28" s="245"/>
      <c r="O28" s="54"/>
    </row>
    <row r="29" spans="2:15">
      <c r="B29" s="146"/>
      <c r="C29" s="230"/>
      <c r="D29" s="57"/>
      <c r="E29" s="48"/>
      <c r="F29" s="248"/>
      <c r="G29" s="58"/>
      <c r="H29" s="49"/>
      <c r="I29" s="49"/>
      <c r="J29" s="245"/>
      <c r="O29" s="54"/>
    </row>
    <row r="30" spans="2:15">
      <c r="B30" s="510"/>
      <c r="C30" s="42" t="s">
        <v>156</v>
      </c>
      <c r="D30" s="59">
        <f>B29</f>
        <v>0</v>
      </c>
      <c r="E30" s="60"/>
      <c r="F30" s="248"/>
      <c r="G30" s="58"/>
      <c r="H30" s="49"/>
      <c r="I30" s="49"/>
      <c r="J30" s="245"/>
      <c r="O30" s="54"/>
    </row>
    <row r="31" spans="2:15">
      <c r="C31" s="236"/>
      <c r="D31" s="48"/>
      <c r="E31" s="48"/>
      <c r="F31" s="248"/>
      <c r="G31" s="58"/>
      <c r="H31" s="49"/>
      <c r="I31" s="49"/>
      <c r="J31" s="245"/>
      <c r="K31" s="261" t="s">
        <v>172</v>
      </c>
      <c r="L31" s="25">
        <f>J46</f>
        <v>0</v>
      </c>
      <c r="M31" s="216">
        <v>120</v>
      </c>
      <c r="N31" s="25" t="s">
        <v>288</v>
      </c>
      <c r="O31" s="54"/>
    </row>
    <row r="32" spans="2:15">
      <c r="B32" s="146">
        <f>男乙賽程!R31</f>
        <v>0</v>
      </c>
      <c r="C32" s="231" t="s">
        <v>82</v>
      </c>
      <c r="D32" s="48"/>
      <c r="E32" s="63"/>
      <c r="F32" s="241" t="s">
        <v>157</v>
      </c>
      <c r="G32" s="63"/>
      <c r="H32" s="49"/>
      <c r="I32" s="49"/>
      <c r="J32" s="245"/>
      <c r="K32" s="261" t="s">
        <v>174</v>
      </c>
      <c r="L32" s="25">
        <f>H38</f>
        <v>0</v>
      </c>
      <c r="M32" s="216">
        <v>108</v>
      </c>
      <c r="N32" s="25" t="s">
        <v>288</v>
      </c>
      <c r="O32" s="54"/>
    </row>
    <row r="33" spans="2:15" ht="18">
      <c r="C33" s="44"/>
      <c r="D33" s="48"/>
      <c r="E33" s="48"/>
      <c r="F33" s="255"/>
      <c r="G33" s="44"/>
      <c r="H33" s="44"/>
      <c r="I33" s="44"/>
      <c r="J33" s="245"/>
      <c r="K33" s="261" t="s">
        <v>176</v>
      </c>
      <c r="L33" s="25" t="str">
        <f>J67</f>
        <v>For&amp;Ray</v>
      </c>
      <c r="M33" s="216">
        <v>96</v>
      </c>
      <c r="N33" s="25" t="s">
        <v>288</v>
      </c>
      <c r="O33" s="50"/>
    </row>
    <row r="34" spans="2:15">
      <c r="B34" s="511"/>
      <c r="C34" s="65"/>
      <c r="D34" s="48"/>
      <c r="E34" s="48"/>
      <c r="F34" s="57"/>
      <c r="G34" s="44"/>
      <c r="H34" s="44"/>
      <c r="I34" s="44"/>
      <c r="J34" s="245"/>
      <c r="K34" s="261" t="s">
        <v>178</v>
      </c>
      <c r="L34" s="25">
        <f>H70</f>
        <v>0</v>
      </c>
      <c r="M34" s="216">
        <v>84</v>
      </c>
      <c r="N34" s="25" t="s">
        <v>288</v>
      </c>
      <c r="O34" s="54"/>
    </row>
    <row r="35" spans="2:15">
      <c r="B35" s="512" t="str">
        <f>男乙賽程!R49</f>
        <v>For&amp;Ray</v>
      </c>
      <c r="C35" s="230" t="s">
        <v>91</v>
      </c>
      <c r="D35" s="63"/>
      <c r="E35" s="49"/>
      <c r="F35" s="248"/>
      <c r="G35" s="44"/>
      <c r="H35" s="44"/>
      <c r="I35" s="44"/>
      <c r="J35" s="245"/>
      <c r="K35" s="261" t="s">
        <v>180</v>
      </c>
      <c r="L35" s="25">
        <f>D30</f>
        <v>0</v>
      </c>
      <c r="M35" s="216">
        <v>72</v>
      </c>
      <c r="N35" s="25" t="s">
        <v>288</v>
      </c>
      <c r="O35" s="54"/>
    </row>
    <row r="36" spans="2:15">
      <c r="C36" s="42" t="s">
        <v>158</v>
      </c>
      <c r="D36" s="66"/>
      <c r="E36" s="49"/>
      <c r="F36" s="248"/>
      <c r="G36" s="44"/>
      <c r="H36" s="44"/>
      <c r="I36" s="44"/>
      <c r="J36" s="245"/>
      <c r="K36" s="25"/>
      <c r="L36" s="25">
        <f>D44</f>
        <v>0</v>
      </c>
      <c r="M36" s="216">
        <v>72</v>
      </c>
      <c r="N36" s="25" t="s">
        <v>288</v>
      </c>
      <c r="O36" s="54"/>
    </row>
    <row r="37" spans="2:15">
      <c r="B37" s="139"/>
      <c r="C37" s="237"/>
      <c r="D37" s="47" t="str">
        <f>B35</f>
        <v>For&amp;Ray</v>
      </c>
      <c r="E37" s="48"/>
      <c r="F37" s="248"/>
      <c r="G37" s="44"/>
      <c r="H37" s="67"/>
      <c r="I37" s="44"/>
      <c r="J37" s="245"/>
      <c r="K37" s="261"/>
      <c r="L37" s="25">
        <f>D56</f>
        <v>0</v>
      </c>
      <c r="M37" s="216">
        <v>72</v>
      </c>
      <c r="N37" s="25" t="s">
        <v>288</v>
      </c>
      <c r="O37" s="54"/>
    </row>
    <row r="38" spans="2:15">
      <c r="B38" s="146"/>
      <c r="C38" s="232"/>
      <c r="D38" s="363"/>
      <c r="E38" s="48"/>
      <c r="F38" s="248"/>
      <c r="G38" s="68"/>
      <c r="H38" s="75">
        <f>F27</f>
        <v>0</v>
      </c>
      <c r="I38" s="49"/>
      <c r="J38" s="245"/>
      <c r="K38" s="261"/>
      <c r="L38" s="25">
        <f>D68</f>
        <v>0</v>
      </c>
      <c r="M38" s="216">
        <v>72</v>
      </c>
      <c r="N38" s="25" t="s">
        <v>288</v>
      </c>
      <c r="O38" s="54"/>
    </row>
    <row r="39" spans="2:15">
      <c r="B39" s="139"/>
      <c r="C39" s="44"/>
      <c r="D39" s="42"/>
      <c r="E39" s="69"/>
      <c r="F39" s="247" t="str">
        <f>D37</f>
        <v>For&amp;Ray</v>
      </c>
      <c r="G39" s="58"/>
      <c r="H39" s="248"/>
      <c r="I39" s="49"/>
      <c r="J39" s="245"/>
      <c r="K39" s="261" t="s">
        <v>182</v>
      </c>
      <c r="L39" s="25">
        <f>B26</f>
        <v>0</v>
      </c>
      <c r="M39" s="216">
        <v>54</v>
      </c>
      <c r="N39" s="25" t="s">
        <v>288</v>
      </c>
      <c r="O39" s="54"/>
    </row>
    <row r="40" spans="2:15">
      <c r="C40" s="44"/>
      <c r="D40" s="42" t="s">
        <v>159</v>
      </c>
      <c r="E40" s="48"/>
      <c r="F40" s="246"/>
      <c r="G40" s="49"/>
      <c r="H40" s="248"/>
      <c r="I40" s="49"/>
      <c r="J40" s="245"/>
      <c r="K40" s="261"/>
      <c r="L40" s="25">
        <f>B32</f>
        <v>0</v>
      </c>
      <c r="M40" s="216">
        <v>54</v>
      </c>
      <c r="N40" s="25" t="s">
        <v>288</v>
      </c>
      <c r="O40" s="54"/>
    </row>
    <row r="41" spans="2:15">
      <c r="B41" s="139"/>
      <c r="C41" s="44"/>
      <c r="D41" s="254"/>
      <c r="E41" s="48"/>
      <c r="F41" s="246"/>
      <c r="G41" s="49"/>
      <c r="H41" s="248"/>
      <c r="I41" s="49"/>
      <c r="J41" s="245"/>
      <c r="K41" s="261"/>
      <c r="L41" s="25">
        <f>B38</f>
        <v>0</v>
      </c>
      <c r="M41" s="216">
        <v>54</v>
      </c>
      <c r="N41" s="25" t="s">
        <v>288</v>
      </c>
      <c r="O41" s="54"/>
    </row>
    <row r="42" spans="2:15">
      <c r="B42" s="139"/>
      <c r="C42" s="70"/>
      <c r="D42" s="57"/>
      <c r="E42" s="48"/>
      <c r="F42" s="246"/>
      <c r="G42" s="49"/>
      <c r="H42" s="248"/>
      <c r="I42" s="49"/>
      <c r="J42" s="245"/>
      <c r="K42" s="261"/>
      <c r="L42" s="25" t="str">
        <f>B46</f>
        <v>King Kong</v>
      </c>
      <c r="M42" s="216">
        <v>54</v>
      </c>
      <c r="N42" s="25" t="s">
        <v>288</v>
      </c>
      <c r="O42" s="54"/>
    </row>
    <row r="43" spans="2:15">
      <c r="B43" s="146"/>
      <c r="C43" s="230"/>
      <c r="D43" s="57"/>
      <c r="E43" s="48"/>
      <c r="F43" s="246"/>
      <c r="G43" s="49"/>
      <c r="H43" s="248"/>
      <c r="I43" s="49"/>
      <c r="J43" s="245"/>
      <c r="K43" s="25"/>
      <c r="L43" s="25">
        <f>B52</f>
        <v>0</v>
      </c>
      <c r="M43" s="216">
        <v>54</v>
      </c>
      <c r="N43" s="25" t="s">
        <v>288</v>
      </c>
      <c r="O43" s="54"/>
    </row>
    <row r="44" spans="2:15">
      <c r="B44" s="139"/>
      <c r="C44" s="42" t="s">
        <v>160</v>
      </c>
      <c r="D44" s="47"/>
      <c r="E44" s="48"/>
      <c r="F44" s="246"/>
      <c r="G44" s="49"/>
      <c r="H44" s="248"/>
      <c r="I44" s="49"/>
      <c r="J44" s="245"/>
      <c r="K44" s="25"/>
      <c r="L44" s="25">
        <f>B55</f>
        <v>0</v>
      </c>
      <c r="M44" s="216">
        <v>54</v>
      </c>
      <c r="N44" s="25" t="s">
        <v>288</v>
      </c>
      <c r="O44" s="54"/>
    </row>
    <row r="45" spans="2:15" ht="15.75" customHeight="1">
      <c r="B45" s="25"/>
      <c r="C45" s="236"/>
      <c r="D45" s="48"/>
      <c r="E45" s="48"/>
      <c r="F45" s="246"/>
      <c r="G45" s="49"/>
      <c r="H45" s="248"/>
      <c r="I45" s="49"/>
      <c r="J45" s="72"/>
      <c r="K45" s="25"/>
      <c r="L45" s="25" t="str">
        <f>B61</f>
        <v>消防處</v>
      </c>
      <c r="M45" s="216">
        <v>54</v>
      </c>
      <c r="N45" s="25" t="s">
        <v>288</v>
      </c>
      <c r="O45" s="54"/>
    </row>
    <row r="46" spans="2:15" ht="15.75" customHeight="1">
      <c r="B46" s="73" t="str">
        <f>男乙賽程!R25</f>
        <v>King Kong</v>
      </c>
      <c r="C46" s="231" t="s">
        <v>56</v>
      </c>
      <c r="D46" s="63"/>
      <c r="E46" s="49"/>
      <c r="F46" s="246"/>
      <c r="G46" s="44"/>
      <c r="H46" s="257"/>
      <c r="I46" s="74" t="s">
        <v>161</v>
      </c>
      <c r="J46" s="75">
        <f>H55</f>
        <v>0</v>
      </c>
      <c r="K46" s="25"/>
      <c r="L46" s="25">
        <f>B67</f>
        <v>0</v>
      </c>
      <c r="M46" s="25">
        <v>54</v>
      </c>
      <c r="N46" s="25" t="s">
        <v>288</v>
      </c>
      <c r="O46" s="54"/>
    </row>
    <row r="47" spans="2:15">
      <c r="B47" s="25"/>
      <c r="C47" s="44"/>
      <c r="D47" s="48"/>
      <c r="E47" s="48"/>
      <c r="F47" s="246"/>
      <c r="G47" s="44"/>
      <c r="H47" s="258"/>
      <c r="I47" s="76" t="s">
        <v>162</v>
      </c>
      <c r="J47" s="252"/>
      <c r="K47" s="25" t="s">
        <v>292</v>
      </c>
      <c r="L47" s="25" t="s">
        <v>285</v>
      </c>
      <c r="M47" s="25">
        <v>48</v>
      </c>
      <c r="N47" s="25" t="s">
        <v>288</v>
      </c>
      <c r="O47" s="54"/>
    </row>
    <row r="48" spans="2:15">
      <c r="C48" s="65"/>
      <c r="D48" s="48"/>
      <c r="E48" s="60"/>
      <c r="F48" s="246"/>
      <c r="G48" s="77"/>
      <c r="H48" s="248"/>
      <c r="I48" s="77"/>
      <c r="J48" s="245"/>
      <c r="K48" s="25"/>
      <c r="L48" s="25" t="s">
        <v>286</v>
      </c>
      <c r="M48" s="25">
        <v>48</v>
      </c>
      <c r="N48" s="25" t="s">
        <v>288</v>
      </c>
      <c r="O48" s="54"/>
    </row>
    <row r="49" spans="2:15">
      <c r="B49" s="73" t="str">
        <f>男乙賽程!R19</f>
        <v>Alps Handshake</v>
      </c>
      <c r="C49" s="230" t="s">
        <v>55</v>
      </c>
      <c r="D49" s="44"/>
      <c r="E49" s="44"/>
      <c r="F49" s="245"/>
      <c r="G49" s="49"/>
      <c r="H49" s="248"/>
      <c r="I49" s="49"/>
      <c r="J49" s="245"/>
      <c r="K49" s="25"/>
      <c r="L49" s="25" t="s">
        <v>283</v>
      </c>
      <c r="M49" s="25">
        <v>48</v>
      </c>
      <c r="N49" s="25" t="s">
        <v>288</v>
      </c>
      <c r="O49" s="54"/>
    </row>
    <row r="50" spans="2:15">
      <c r="C50" s="42" t="s">
        <v>163</v>
      </c>
      <c r="D50" s="44"/>
      <c r="E50" s="44"/>
      <c r="F50" s="245"/>
      <c r="G50" s="49"/>
      <c r="H50" s="248"/>
      <c r="I50" s="49"/>
      <c r="J50" s="245"/>
      <c r="K50" s="25"/>
      <c r="L50" s="25" t="s">
        <v>57</v>
      </c>
      <c r="M50" s="25">
        <v>48</v>
      </c>
      <c r="N50" s="25" t="s">
        <v>288</v>
      </c>
    </row>
    <row r="51" spans="2:15">
      <c r="B51" s="139"/>
      <c r="C51" s="236"/>
      <c r="D51" s="47"/>
      <c r="E51" s="48"/>
      <c r="F51" s="246"/>
      <c r="G51" s="49"/>
      <c r="H51" s="248"/>
      <c r="I51" s="49"/>
      <c r="J51" s="245"/>
      <c r="K51" s="25"/>
      <c r="L51" s="25" t="s">
        <v>70</v>
      </c>
      <c r="M51" s="25">
        <v>48</v>
      </c>
      <c r="N51" s="25" t="s">
        <v>288</v>
      </c>
    </row>
    <row r="52" spans="2:15">
      <c r="B52" s="146"/>
      <c r="C52" s="231"/>
      <c r="D52" s="57"/>
      <c r="E52" s="51"/>
      <c r="F52" s="246"/>
      <c r="G52" s="49"/>
      <c r="H52" s="248"/>
      <c r="I52" s="49"/>
      <c r="J52" s="245"/>
      <c r="K52" s="25" t="s">
        <v>293</v>
      </c>
      <c r="L52" s="25" t="s">
        <v>67</v>
      </c>
      <c r="M52" s="25">
        <v>36</v>
      </c>
      <c r="N52" s="25" t="s">
        <v>288</v>
      </c>
      <c r="O52" s="54"/>
    </row>
    <row r="53" spans="2:15">
      <c r="B53" s="139"/>
      <c r="C53" s="44"/>
      <c r="D53" s="42" t="s">
        <v>164</v>
      </c>
      <c r="E53" s="49"/>
      <c r="F53" s="247">
        <f>D51</f>
        <v>0</v>
      </c>
      <c r="G53" s="49"/>
      <c r="H53" s="248"/>
      <c r="I53" s="49"/>
      <c r="J53" s="245"/>
      <c r="K53" s="25" t="s">
        <v>291</v>
      </c>
      <c r="L53" s="25" t="s">
        <v>62</v>
      </c>
      <c r="M53" s="25">
        <v>0</v>
      </c>
      <c r="N53" s="25" t="s">
        <v>288</v>
      </c>
      <c r="O53" s="54"/>
    </row>
    <row r="54" spans="2:15">
      <c r="C54" s="44"/>
      <c r="D54" s="235"/>
      <c r="E54" s="49"/>
      <c r="F54" s="248"/>
      <c r="G54" s="49"/>
      <c r="H54" s="248"/>
      <c r="I54" s="49"/>
      <c r="J54" s="245"/>
      <c r="K54" s="25"/>
      <c r="L54" s="25" t="s">
        <v>282</v>
      </c>
      <c r="M54" s="25">
        <v>0</v>
      </c>
      <c r="N54" s="25" t="s">
        <v>288</v>
      </c>
      <c r="O54" s="54"/>
    </row>
    <row r="55" spans="2:15">
      <c r="B55" s="146"/>
      <c r="C55" s="230"/>
      <c r="D55" s="46"/>
      <c r="E55" s="48"/>
      <c r="F55" s="248"/>
      <c r="G55" s="74"/>
      <c r="H55" s="75">
        <f>F64</f>
        <v>0</v>
      </c>
      <c r="I55" s="49"/>
      <c r="J55" s="245"/>
      <c r="K55" s="25"/>
      <c r="L55" s="25" t="s">
        <v>59</v>
      </c>
      <c r="M55" s="25">
        <v>0</v>
      </c>
      <c r="N55" s="25" t="s">
        <v>288</v>
      </c>
      <c r="O55" s="54"/>
    </row>
    <row r="56" spans="2:15">
      <c r="B56" s="139"/>
      <c r="C56" s="42" t="s">
        <v>165</v>
      </c>
      <c r="D56" s="47">
        <f>B58</f>
        <v>0</v>
      </c>
      <c r="E56" s="60"/>
      <c r="F56" s="248"/>
      <c r="G56" s="48"/>
      <c r="H56" s="246"/>
      <c r="I56" s="49"/>
      <c r="J56" s="245"/>
      <c r="K56" s="25"/>
      <c r="L56" s="25" t="s">
        <v>284</v>
      </c>
      <c r="M56" s="25">
        <v>0</v>
      </c>
      <c r="N56" s="25" t="s">
        <v>288</v>
      </c>
      <c r="O56" s="54"/>
    </row>
    <row r="57" spans="2:15">
      <c r="B57" s="54"/>
      <c r="C57" s="236"/>
      <c r="D57" s="48"/>
      <c r="E57" s="48"/>
      <c r="F57" s="248"/>
      <c r="G57" s="48"/>
      <c r="H57" s="246"/>
      <c r="I57" s="49"/>
      <c r="J57" s="245"/>
      <c r="O57" s="54"/>
    </row>
    <row r="58" spans="2:15">
      <c r="B58" s="146">
        <f>男乙賽程!R37</f>
        <v>0</v>
      </c>
      <c r="C58" s="231" t="s">
        <v>86</v>
      </c>
      <c r="D58" s="48"/>
      <c r="E58" s="63"/>
      <c r="F58" s="241" t="s">
        <v>166</v>
      </c>
      <c r="G58" s="44"/>
      <c r="H58" s="82"/>
      <c r="I58" s="49"/>
      <c r="J58" s="245"/>
      <c r="O58" s="54"/>
    </row>
    <row r="59" spans="2:15" ht="18">
      <c r="B59" s="54"/>
      <c r="C59" s="44"/>
      <c r="D59" s="48"/>
      <c r="E59" s="48"/>
      <c r="F59" s="255"/>
      <c r="G59" s="44"/>
      <c r="H59" s="82"/>
      <c r="I59" s="49"/>
      <c r="J59" s="245"/>
      <c r="O59" s="50"/>
    </row>
    <row r="60" spans="2:15">
      <c r="B60" s="139"/>
      <c r="C60" s="44"/>
      <c r="D60" s="48"/>
      <c r="E60" s="48"/>
      <c r="F60" s="248"/>
      <c r="G60" s="44"/>
      <c r="H60" s="82"/>
      <c r="I60" s="49"/>
      <c r="J60" s="245"/>
      <c r="O60" s="54"/>
    </row>
    <row r="61" spans="2:15">
      <c r="B61" s="146" t="str">
        <f>男乙賽程!R43</f>
        <v>消防處</v>
      </c>
      <c r="C61" s="230" t="s">
        <v>89</v>
      </c>
      <c r="D61" s="63"/>
      <c r="E61" s="49"/>
      <c r="F61" s="248"/>
      <c r="G61" s="44"/>
      <c r="H61" s="82"/>
      <c r="I61" s="49"/>
      <c r="J61" s="245"/>
      <c r="O61" s="54"/>
    </row>
    <row r="62" spans="2:15">
      <c r="B62" s="139"/>
      <c r="C62" s="42" t="s">
        <v>167</v>
      </c>
      <c r="D62" s="78"/>
      <c r="E62" s="48"/>
      <c r="F62" s="248"/>
      <c r="G62" s="49"/>
      <c r="H62" s="82"/>
      <c r="I62" s="44"/>
      <c r="J62" s="245"/>
      <c r="O62" s="54"/>
    </row>
    <row r="63" spans="2:15">
      <c r="B63" s="54"/>
      <c r="C63" s="236"/>
      <c r="D63" s="47">
        <f>B64</f>
        <v>0</v>
      </c>
      <c r="E63" s="48"/>
      <c r="F63" s="248"/>
      <c r="G63" s="44"/>
      <c r="H63" s="82"/>
      <c r="I63" s="44"/>
      <c r="J63" s="246"/>
      <c r="O63" s="54"/>
    </row>
    <row r="64" spans="2:15">
      <c r="B64" s="146"/>
      <c r="C64" s="231"/>
      <c r="D64" s="42"/>
      <c r="E64" s="69"/>
      <c r="F64" s="247">
        <f>D63</f>
        <v>0</v>
      </c>
      <c r="G64" s="44"/>
      <c r="H64" s="249" t="str">
        <f>F39</f>
        <v>For&amp;Ray</v>
      </c>
      <c r="I64" s="79"/>
      <c r="J64" s="246"/>
      <c r="O64" s="54"/>
    </row>
    <row r="65" spans="2:16">
      <c r="C65" s="44"/>
      <c r="D65" s="42" t="s">
        <v>168</v>
      </c>
      <c r="E65" s="48"/>
      <c r="F65" s="246"/>
      <c r="G65" s="44"/>
      <c r="H65" s="250"/>
      <c r="I65" s="44"/>
      <c r="J65" s="246"/>
      <c r="O65" s="54"/>
    </row>
    <row r="66" spans="2:16">
      <c r="B66" s="55"/>
      <c r="C66" s="44"/>
      <c r="D66" s="256"/>
      <c r="E66" s="48"/>
      <c r="F66" s="246"/>
      <c r="G66" s="44"/>
      <c r="H66" s="251"/>
      <c r="I66" s="80" t="s">
        <v>169</v>
      </c>
      <c r="J66" s="246"/>
      <c r="O66" s="54"/>
    </row>
    <row r="67" spans="2:16">
      <c r="B67" s="337"/>
      <c r="C67" s="230"/>
      <c r="D67" s="57"/>
      <c r="E67" s="48"/>
      <c r="F67" s="246"/>
      <c r="G67" s="44"/>
      <c r="H67" s="259"/>
      <c r="I67" s="514" t="s">
        <v>170</v>
      </c>
      <c r="J67" s="515" t="str">
        <f>H64</f>
        <v>For&amp;Ray</v>
      </c>
      <c r="O67" s="54"/>
    </row>
    <row r="68" spans="2:16">
      <c r="B68" s="510"/>
      <c r="C68" s="42" t="s">
        <v>171</v>
      </c>
      <c r="D68" s="47"/>
      <c r="E68" s="48"/>
      <c r="F68" s="246"/>
      <c r="G68" s="44"/>
      <c r="H68" s="251"/>
      <c r="I68" s="44"/>
      <c r="J68" s="246"/>
      <c r="O68" s="54"/>
    </row>
    <row r="69" spans="2:16">
      <c r="C69" s="236"/>
      <c r="D69" s="48"/>
      <c r="E69" s="48"/>
      <c r="F69" s="246"/>
      <c r="G69" s="44"/>
      <c r="H69" s="251"/>
      <c r="I69" s="44"/>
      <c r="J69" s="246"/>
      <c r="O69" s="54"/>
    </row>
    <row r="70" spans="2:16">
      <c r="B70" s="146" t="str">
        <f>男乙賽程!R13</f>
        <v>SCAA K&amp;L</v>
      </c>
      <c r="C70" s="231" t="s">
        <v>54</v>
      </c>
      <c r="D70" s="63"/>
      <c r="E70" s="49"/>
      <c r="F70" s="246"/>
      <c r="G70" s="81"/>
      <c r="H70" s="247">
        <f>F53</f>
        <v>0</v>
      </c>
      <c r="I70" s="44"/>
      <c r="J70" s="245"/>
      <c r="O70" s="54"/>
    </row>
    <row r="71" spans="2:16">
      <c r="B71" s="25"/>
      <c r="C71" s="44"/>
      <c r="D71" s="82"/>
      <c r="E71" s="44"/>
      <c r="F71" s="245"/>
      <c r="G71" s="44"/>
      <c r="H71" s="44"/>
      <c r="I71" s="44"/>
      <c r="J71" s="245"/>
      <c r="O71" s="54"/>
    </row>
    <row r="72" spans="2:16" ht="18">
      <c r="B72" s="25"/>
      <c r="C72" s="44"/>
      <c r="D72" s="82"/>
      <c r="E72" s="44"/>
      <c r="F72" s="245"/>
      <c r="G72" s="83" t="s">
        <v>172</v>
      </c>
      <c r="H72" s="84" t="s">
        <v>173</v>
      </c>
      <c r="I72" s="44"/>
      <c r="J72" s="245"/>
      <c r="M72" s="53"/>
      <c r="N72" s="85"/>
    </row>
    <row r="73" spans="2:16">
      <c r="B73" s="25"/>
      <c r="C73" s="44"/>
      <c r="D73" s="82"/>
      <c r="E73" s="44"/>
      <c r="F73" s="245"/>
      <c r="G73" s="83" t="s">
        <v>174</v>
      </c>
      <c r="H73" s="84" t="s">
        <v>175</v>
      </c>
      <c r="I73" s="44"/>
      <c r="J73" s="245"/>
    </row>
    <row r="74" spans="2:16">
      <c r="B74" s="73">
        <f>男乙賽程!R8</f>
        <v>0</v>
      </c>
      <c r="C74" s="86" t="s">
        <v>64</v>
      </c>
      <c r="D74" s="82"/>
      <c r="E74" s="44"/>
      <c r="F74" s="245"/>
      <c r="G74" s="83" t="s">
        <v>176</v>
      </c>
      <c r="H74" s="84" t="s">
        <v>177</v>
      </c>
      <c r="I74" s="44"/>
      <c r="J74" s="245"/>
    </row>
    <row r="75" spans="2:16">
      <c r="B75" s="73" t="str">
        <f>男乙賽程!R14</f>
        <v>三局專家</v>
      </c>
      <c r="C75" s="86" t="s">
        <v>63</v>
      </c>
      <c r="D75" s="82"/>
      <c r="E75" s="44"/>
      <c r="F75" s="245"/>
      <c r="G75" s="83" t="s">
        <v>178</v>
      </c>
      <c r="H75" s="84" t="s">
        <v>179</v>
      </c>
      <c r="I75" s="44"/>
      <c r="J75" s="245"/>
    </row>
    <row r="76" spans="2:16">
      <c r="B76" s="73" t="str">
        <f>男乙賽程!R20</f>
        <v>熱情的麻鷹</v>
      </c>
      <c r="C76" s="86" t="s">
        <v>61</v>
      </c>
      <c r="D76" s="82"/>
      <c r="E76" s="44"/>
      <c r="F76" s="245"/>
      <c r="G76" s="83" t="s">
        <v>180</v>
      </c>
      <c r="H76" s="84" t="s">
        <v>181</v>
      </c>
      <c r="I76" s="44"/>
      <c r="J76" s="245"/>
    </row>
    <row r="77" spans="2:16">
      <c r="B77" s="73" t="str">
        <f>男乙賽程!R26</f>
        <v>我叫你</v>
      </c>
      <c r="C77" s="86" t="s">
        <v>60</v>
      </c>
      <c r="D77" s="82"/>
      <c r="E77" s="44"/>
      <c r="F77" s="245"/>
      <c r="G77" s="83" t="s">
        <v>182</v>
      </c>
      <c r="H77" s="84" t="s">
        <v>183</v>
      </c>
      <c r="I77" s="44"/>
      <c r="J77" s="245"/>
      <c r="K77" s="25"/>
      <c r="L77" s="25"/>
      <c r="M77" s="25"/>
      <c r="N77" s="25"/>
      <c r="O77" s="25"/>
    </row>
    <row r="78" spans="2:16">
      <c r="B78" s="73">
        <f>男乙賽程!R32</f>
        <v>0</v>
      </c>
      <c r="C78" s="86" t="s">
        <v>83</v>
      </c>
      <c r="O78" s="25"/>
      <c r="P78" s="25"/>
    </row>
    <row r="79" spans="2:16">
      <c r="B79" s="73">
        <f>男乙賽程!R38</f>
        <v>0</v>
      </c>
      <c r="C79" s="86" t="s">
        <v>87</v>
      </c>
      <c r="O79" s="25"/>
      <c r="P79" s="25"/>
    </row>
    <row r="80" spans="2:16" ht="18">
      <c r="B80" s="73" t="str">
        <f>男乙賽程!R44</f>
        <v>瘸左瘸埋右</v>
      </c>
      <c r="C80" s="86" t="s">
        <v>58</v>
      </c>
      <c r="D80" s="87"/>
      <c r="E80" s="62"/>
      <c r="F80" s="141"/>
      <c r="G80" s="54"/>
      <c r="H80" s="54"/>
      <c r="I80" s="54"/>
      <c r="O80" s="25"/>
      <c r="P80" s="25"/>
    </row>
    <row r="81" spans="2:16" ht="18">
      <c r="B81" s="73" t="str">
        <f>男乙賽程!R50</f>
        <v>撈碧鵰</v>
      </c>
      <c r="C81" s="86" t="s">
        <v>43</v>
      </c>
      <c r="D81" s="88"/>
      <c r="E81" s="61"/>
      <c r="F81" s="141"/>
      <c r="G81" s="54"/>
      <c r="H81" s="54"/>
      <c r="I81" s="54"/>
      <c r="O81" s="25"/>
      <c r="P81" s="25"/>
    </row>
    <row r="82" spans="2:16" ht="18">
      <c r="B82" s="25"/>
      <c r="C82" s="45"/>
      <c r="D82" s="52"/>
      <c r="E82" s="64"/>
      <c r="F82" s="242"/>
      <c r="G82" s="64"/>
      <c r="H82" s="54"/>
      <c r="I82" s="54"/>
      <c r="O82" s="25"/>
      <c r="P82" s="25"/>
    </row>
    <row r="83" spans="2:16" ht="18">
      <c r="C83" s="45"/>
      <c r="D83" s="52"/>
      <c r="E83" s="61"/>
      <c r="F83" s="243"/>
      <c r="O83" s="25"/>
      <c r="P83" s="25"/>
    </row>
    <row r="84" spans="2:16" ht="18">
      <c r="C84" s="45"/>
      <c r="D84" s="52"/>
      <c r="E84" s="61"/>
      <c r="F84" s="141"/>
      <c r="O84" s="25"/>
      <c r="P84" s="25"/>
    </row>
    <row r="85" spans="2:16" ht="18">
      <c r="B85" s="25"/>
      <c r="C85" s="45"/>
      <c r="D85" s="50"/>
      <c r="E85" s="56"/>
      <c r="F85" s="141"/>
      <c r="O85" s="25"/>
      <c r="P85" s="25"/>
    </row>
    <row r="86" spans="2:16" ht="18">
      <c r="C86" s="50"/>
      <c r="D86" s="88"/>
      <c r="E86" s="53"/>
      <c r="F86" s="141"/>
      <c r="H86" s="89"/>
      <c r="O86" s="25"/>
    </row>
    <row r="87" spans="2:16" ht="18">
      <c r="C87" s="77"/>
      <c r="D87" s="71"/>
      <c r="E87" s="53"/>
      <c r="F87" s="141"/>
      <c r="G87" s="54"/>
      <c r="H87" s="54"/>
      <c r="I87" s="54"/>
      <c r="O87" s="25"/>
    </row>
    <row r="88" spans="2:16" ht="18">
      <c r="B88" s="25"/>
      <c r="C88" s="45"/>
      <c r="D88" s="50"/>
      <c r="E88" s="53"/>
      <c r="F88" s="85"/>
      <c r="G88" s="54"/>
      <c r="H88" s="54"/>
      <c r="I88" s="54"/>
      <c r="O88" s="25"/>
    </row>
    <row r="89" spans="2:16" ht="18">
      <c r="C89" s="45"/>
      <c r="D89" s="50"/>
      <c r="E89" s="61"/>
      <c r="F89" s="85"/>
      <c r="G89" s="54"/>
      <c r="H89" s="54"/>
      <c r="I89" s="54"/>
      <c r="O89" s="25"/>
    </row>
    <row r="90" spans="2:16">
      <c r="C90" s="45"/>
      <c r="D90" s="77"/>
      <c r="E90" s="61"/>
      <c r="F90" s="141"/>
      <c r="G90" s="54"/>
      <c r="H90" s="54"/>
      <c r="I90" s="54"/>
      <c r="O90" s="25"/>
    </row>
    <row r="91" spans="2:16" ht="18">
      <c r="B91" s="25"/>
      <c r="C91" s="45"/>
      <c r="D91" s="52"/>
      <c r="E91" s="53"/>
      <c r="F91" s="141"/>
      <c r="G91" s="54"/>
      <c r="H91" s="54"/>
      <c r="I91" s="54"/>
      <c r="O91" s="25"/>
    </row>
    <row r="92" spans="2:16" ht="18">
      <c r="C92" s="50"/>
      <c r="D92" s="87"/>
      <c r="E92" s="53"/>
      <c r="F92" s="141"/>
      <c r="G92" s="54"/>
      <c r="H92" s="54"/>
      <c r="I92" s="54"/>
      <c r="O92" s="25"/>
    </row>
    <row r="93" spans="2:16" ht="24.75">
      <c r="C93" s="77"/>
      <c r="D93" s="88"/>
      <c r="E93" s="53"/>
      <c r="F93" s="141"/>
      <c r="G93" s="54"/>
      <c r="H93" s="54"/>
      <c r="I93" s="54"/>
      <c r="J93" s="90"/>
      <c r="O93" s="25"/>
    </row>
    <row r="94" spans="2:16" ht="18">
      <c r="B94" s="25"/>
      <c r="C94" s="45"/>
      <c r="D94" s="50"/>
      <c r="E94" s="56"/>
      <c r="F94" s="141"/>
      <c r="H94" s="54"/>
      <c r="I94" s="50"/>
      <c r="J94" s="91"/>
      <c r="O94" s="25"/>
    </row>
    <row r="95" spans="2:16" ht="21">
      <c r="C95" s="45"/>
      <c r="D95" s="52"/>
      <c r="E95" s="61"/>
      <c r="F95" s="141"/>
      <c r="H95" s="92"/>
      <c r="I95" s="53"/>
      <c r="J95" s="253"/>
      <c r="O95" s="25"/>
    </row>
    <row r="96" spans="2:16" ht="18">
      <c r="C96" s="45"/>
      <c r="D96" s="52"/>
      <c r="E96" s="62"/>
      <c r="F96" s="141"/>
      <c r="G96" s="77"/>
      <c r="H96" s="54"/>
      <c r="I96" s="77"/>
      <c r="O96" s="25"/>
    </row>
    <row r="97" spans="2:15">
      <c r="B97" s="25"/>
      <c r="C97" s="45"/>
      <c r="D97" s="24"/>
      <c r="G97" s="54"/>
      <c r="H97" s="54"/>
      <c r="I97" s="54"/>
      <c r="O97" s="25"/>
    </row>
    <row r="98" spans="2:15" ht="18">
      <c r="C98" s="50"/>
      <c r="D98" s="89"/>
      <c r="G98" s="54"/>
      <c r="H98" s="54"/>
      <c r="I98" s="54"/>
      <c r="O98" s="25"/>
    </row>
    <row r="99" spans="2:15" ht="21">
      <c r="C99" s="77"/>
      <c r="D99" s="87"/>
      <c r="E99" s="53"/>
      <c r="F99" s="141"/>
      <c r="G99" s="54"/>
      <c r="H99" s="54"/>
      <c r="I99" s="54"/>
      <c r="J99" s="253"/>
      <c r="O99" s="25"/>
    </row>
    <row r="100" spans="2:15" ht="18">
      <c r="C100" s="45"/>
      <c r="D100" s="50"/>
      <c r="E100" s="56"/>
      <c r="F100" s="85"/>
      <c r="G100" s="54"/>
      <c r="H100" s="54"/>
      <c r="I100" s="54"/>
      <c r="O100" s="25"/>
    </row>
    <row r="101" spans="2:15">
      <c r="C101" s="45"/>
      <c r="D101" s="77"/>
      <c r="E101" s="56"/>
      <c r="F101" s="141"/>
      <c r="G101" s="54"/>
      <c r="H101" s="54"/>
      <c r="I101" s="54"/>
      <c r="O101" s="25"/>
    </row>
    <row r="102" spans="2:15">
      <c r="B102" s="25"/>
      <c r="C102" s="45"/>
      <c r="D102" s="77"/>
      <c r="E102" s="61"/>
      <c r="F102" s="141"/>
      <c r="G102" s="64"/>
      <c r="H102" s="54"/>
      <c r="I102" s="54"/>
      <c r="O102" s="25"/>
    </row>
    <row r="103" spans="2:15" ht="21">
      <c r="C103" s="50"/>
      <c r="D103" s="87"/>
      <c r="E103" s="62"/>
      <c r="F103" s="141"/>
      <c r="G103" s="53"/>
      <c r="H103" s="96"/>
      <c r="I103" s="54"/>
      <c r="J103" s="253"/>
      <c r="O103" s="25"/>
    </row>
    <row r="104" spans="2:15" ht="18">
      <c r="C104" s="77"/>
      <c r="D104" s="88"/>
      <c r="E104" s="61"/>
      <c r="F104" s="141"/>
      <c r="G104" s="53"/>
      <c r="H104" s="54"/>
      <c r="I104" s="54"/>
      <c r="J104" s="91"/>
      <c r="K104" s="25"/>
      <c r="L104" s="25"/>
      <c r="M104" s="263"/>
      <c r="N104" s="25"/>
      <c r="O104" s="25"/>
    </row>
    <row r="105" spans="2:15" ht="18">
      <c r="B105" s="25"/>
      <c r="C105" s="45"/>
      <c r="D105" s="52"/>
      <c r="E105" s="64"/>
      <c r="F105" s="242"/>
      <c r="I105" s="54"/>
      <c r="J105" s="91"/>
      <c r="K105" s="93"/>
      <c r="L105" s="94"/>
      <c r="M105" s="95"/>
    </row>
    <row r="106" spans="2:15" ht="18">
      <c r="B106" s="54"/>
      <c r="C106" s="45"/>
      <c r="D106" s="52"/>
      <c r="E106" s="61"/>
      <c r="F106" s="243"/>
      <c r="I106" s="54"/>
      <c r="J106" s="91"/>
      <c r="K106" s="93"/>
      <c r="L106" s="94"/>
      <c r="M106" s="95"/>
    </row>
    <row r="107" spans="2:15" ht="18">
      <c r="C107" s="45"/>
      <c r="D107" s="52"/>
      <c r="E107" s="61"/>
      <c r="F107" s="141"/>
      <c r="I107" s="54"/>
      <c r="J107" s="91"/>
      <c r="K107" s="93"/>
      <c r="L107" s="94"/>
      <c r="M107" s="95"/>
    </row>
    <row r="108" spans="2:15" ht="18">
      <c r="B108" s="25"/>
      <c r="C108" s="45"/>
      <c r="D108" s="50"/>
      <c r="E108" s="56"/>
      <c r="F108" s="141"/>
      <c r="I108" s="54"/>
      <c r="J108" s="91"/>
      <c r="K108" s="93"/>
      <c r="L108" s="94"/>
      <c r="M108" s="95"/>
    </row>
    <row r="109" spans="2:15" ht="18">
      <c r="B109" s="54"/>
      <c r="C109" s="50"/>
      <c r="D109" s="88"/>
      <c r="E109" s="53"/>
      <c r="F109" s="141"/>
      <c r="G109" s="54"/>
      <c r="J109" s="91"/>
      <c r="K109" s="93"/>
      <c r="L109" s="94"/>
      <c r="M109" s="95"/>
    </row>
    <row r="110" spans="2:15" ht="18">
      <c r="B110" s="54"/>
      <c r="C110" s="77"/>
      <c r="D110" s="87"/>
      <c r="E110" s="53"/>
      <c r="F110" s="141"/>
      <c r="H110" s="45"/>
      <c r="J110" s="91"/>
      <c r="K110" s="93"/>
    </row>
    <row r="111" spans="2:15" ht="18">
      <c r="B111" s="25"/>
      <c r="C111" s="45"/>
      <c r="D111" s="50"/>
      <c r="E111" s="53"/>
      <c r="F111" s="85"/>
      <c r="J111" s="91"/>
      <c r="K111" s="93"/>
    </row>
    <row r="112" spans="2:15" ht="18">
      <c r="B112" s="54"/>
      <c r="C112" s="45"/>
      <c r="D112" s="50"/>
      <c r="E112" s="61"/>
      <c r="F112" s="85"/>
      <c r="J112" s="91"/>
      <c r="K112" s="93"/>
    </row>
    <row r="113" spans="2:11" ht="18">
      <c r="B113" s="54"/>
      <c r="C113" s="45"/>
      <c r="D113" s="77"/>
      <c r="E113" s="61"/>
      <c r="F113" s="141"/>
      <c r="J113" s="91"/>
      <c r="K113" s="93"/>
    </row>
    <row r="114" spans="2:11" ht="18">
      <c r="B114" s="25"/>
      <c r="C114" s="45"/>
      <c r="D114" s="52"/>
      <c r="E114" s="53"/>
      <c r="F114" s="141"/>
      <c r="J114" s="91"/>
      <c r="K114" s="93"/>
    </row>
    <row r="115" spans="2:11" ht="18">
      <c r="C115" s="50"/>
      <c r="D115" s="87"/>
      <c r="E115" s="53"/>
      <c r="F115" s="141"/>
      <c r="J115" s="91"/>
      <c r="K115" s="93"/>
    </row>
    <row r="116" spans="2:11" ht="18">
      <c r="C116" s="77"/>
      <c r="D116" s="88"/>
      <c r="E116" s="53"/>
      <c r="F116" s="141"/>
      <c r="J116" s="91"/>
      <c r="K116" s="93"/>
    </row>
    <row r="117" spans="2:11" ht="18">
      <c r="B117" s="513"/>
      <c r="C117" s="45"/>
      <c r="D117" s="50"/>
      <c r="E117" s="56"/>
      <c r="F117" s="141"/>
      <c r="G117" s="97"/>
      <c r="J117" s="91"/>
      <c r="K117" s="93"/>
    </row>
    <row r="118" spans="2:11">
      <c r="D118" s="24"/>
    </row>
  </sheetData>
  <sheetProtection selectLockedCells="1" selectUnlockedCells="1"/>
  <phoneticPr fontId="77" type="noConversion"/>
  <printOptions horizontalCentered="1" verticalCentered="1"/>
  <pageMargins left="0.25" right="0.25" top="0.75" bottom="0.75" header="0.51180555555555551" footer="0.51180555555555551"/>
  <pageSetup paperSize="9" scale="52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topLeftCell="D23" zoomScale="70" zoomScaleNormal="70" zoomScaleSheetLayoutView="70" workbookViewId="0">
      <selection activeCell="K25" sqref="K25"/>
    </sheetView>
  </sheetViews>
  <sheetFormatPr defaultColWidth="7.6640625" defaultRowHeight="15.75"/>
  <cols>
    <col min="1" max="1" width="0" style="126" hidden="1" customWidth="1"/>
    <col min="2" max="2" width="8.109375" style="126" customWidth="1"/>
    <col min="3" max="3" width="6.6640625" style="126" customWidth="1"/>
    <col min="4" max="4" width="8.6640625" style="126" customWidth="1"/>
    <col min="5" max="5" width="13.33203125" style="126" customWidth="1"/>
    <col min="6" max="6" width="4.33203125" style="126" customWidth="1"/>
    <col min="7" max="7" width="13.5546875" style="126" customWidth="1"/>
    <col min="8" max="8" width="21.6640625" style="126" customWidth="1"/>
    <col min="9" max="9" width="2.6640625" style="126" customWidth="1"/>
    <col min="10" max="10" width="21.6640625" style="126" customWidth="1"/>
    <col min="11" max="14" width="7.6640625" style="193"/>
    <col min="15" max="15" width="19.33203125" style="124" customWidth="1"/>
    <col min="16" max="16" width="7.6640625" style="124"/>
    <col min="17" max="17" width="7.6640625" style="126"/>
    <col min="18" max="18" width="16.44140625" style="126" bestFit="1" customWidth="1"/>
    <col min="19" max="16384" width="7.6640625" style="126"/>
  </cols>
  <sheetData>
    <row r="1" spans="1:23" ht="23.25">
      <c r="B1" s="100" t="s">
        <v>184</v>
      </c>
      <c r="C1" s="190"/>
      <c r="D1" s="191"/>
      <c r="E1" s="192"/>
      <c r="F1" s="190"/>
      <c r="G1" s="193"/>
      <c r="H1" s="194"/>
    </row>
    <row r="2" spans="1:23" ht="24">
      <c r="B2" s="100" t="s">
        <v>262</v>
      </c>
      <c r="C2" s="190"/>
      <c r="D2" s="191"/>
      <c r="E2" s="192"/>
      <c r="F2" s="190"/>
      <c r="G2" s="193"/>
      <c r="H2" s="194"/>
    </row>
    <row r="3" spans="1:23" ht="18.75">
      <c r="B3" s="190"/>
      <c r="C3" s="195"/>
      <c r="D3" s="190"/>
      <c r="E3" s="190"/>
      <c r="F3" s="196"/>
      <c r="G3" s="197"/>
      <c r="H3" s="198"/>
      <c r="I3" s="198"/>
      <c r="J3" s="198"/>
      <c r="K3" s="193" t="s">
        <v>263</v>
      </c>
      <c r="L3" s="193" t="s">
        <v>264</v>
      </c>
      <c r="M3" s="193" t="s">
        <v>264</v>
      </c>
      <c r="N3" s="193" t="s">
        <v>263</v>
      </c>
    </row>
    <row r="4" spans="1:23">
      <c r="A4" s="108" t="s">
        <v>187</v>
      </c>
      <c r="B4" s="109" t="s">
        <v>188</v>
      </c>
      <c r="C4" s="642" t="s">
        <v>189</v>
      </c>
      <c r="D4" s="642"/>
      <c r="E4" s="642" t="s">
        <v>190</v>
      </c>
      <c r="F4" s="642"/>
      <c r="G4" s="642"/>
      <c r="H4" s="111" t="s">
        <v>191</v>
      </c>
      <c r="I4" s="199"/>
      <c r="J4" s="111" t="s">
        <v>192</v>
      </c>
      <c r="K4" s="200"/>
      <c r="L4" s="200"/>
      <c r="M4" s="200"/>
      <c r="N4" s="200"/>
    </row>
    <row r="5" spans="1:23" ht="16.5" customHeight="1" thickBot="1">
      <c r="A5" s="115" t="s">
        <v>193</v>
      </c>
      <c r="B5" s="201" t="s">
        <v>265</v>
      </c>
      <c r="C5" s="643" t="s">
        <v>195</v>
      </c>
      <c r="D5" s="643"/>
      <c r="E5" s="643" t="s">
        <v>266</v>
      </c>
      <c r="F5" s="643"/>
      <c r="G5" s="643"/>
      <c r="H5" s="118" t="s">
        <v>47</v>
      </c>
      <c r="I5" s="115"/>
      <c r="J5" s="118" t="s">
        <v>47</v>
      </c>
      <c r="K5" s="200"/>
      <c r="L5" s="200"/>
      <c r="M5" s="200"/>
      <c r="N5" s="200"/>
    </row>
    <row r="6" spans="1:23" ht="16.5" thickTop="1">
      <c r="A6" s="120" t="e">
        <f>IF(#REF!&lt;&gt;#REF!,#REF!,"")</f>
        <v>#REF!</v>
      </c>
      <c r="B6" s="121">
        <v>1</v>
      </c>
      <c r="C6" s="269" t="s">
        <v>117</v>
      </c>
      <c r="D6" s="270">
        <v>1</v>
      </c>
      <c r="E6" s="122" t="s">
        <v>53</v>
      </c>
      <c r="F6" s="122" t="s">
        <v>197</v>
      </c>
      <c r="G6" s="122" t="s">
        <v>75</v>
      </c>
      <c r="H6" s="637" t="str">
        <f>VLOOKUP(E6,MD!$C$6:$K$94,3,FALSE)</f>
        <v>Alps LC</v>
      </c>
      <c r="I6" s="637" t="s">
        <v>197</v>
      </c>
      <c r="J6" s="637" t="str">
        <f>VLOOKUP(G6,MD!$C$6:$K$94,3,FALSE)</f>
        <v>楠天晴朗</v>
      </c>
      <c r="K6" s="639"/>
      <c r="L6" s="200"/>
      <c r="M6" s="200"/>
      <c r="N6" s="200"/>
      <c r="P6" s="125" t="s">
        <v>117</v>
      </c>
      <c r="Q6" s="125" t="s">
        <v>198</v>
      </c>
      <c r="R6" s="124" t="s">
        <v>46</v>
      </c>
      <c r="S6" s="124" t="s">
        <v>199</v>
      </c>
      <c r="T6" s="124" t="s">
        <v>200</v>
      </c>
      <c r="U6" s="124" t="s">
        <v>201</v>
      </c>
      <c r="V6" s="124" t="s">
        <v>52</v>
      </c>
      <c r="W6" s="125"/>
    </row>
    <row r="7" spans="1:23">
      <c r="A7" s="127" t="e">
        <f>IF(#REF!&lt;&gt;#REF!,#REF!,"")</f>
        <v>#REF!</v>
      </c>
      <c r="B7" s="128">
        <v>2</v>
      </c>
      <c r="C7" s="271" t="s">
        <v>117</v>
      </c>
      <c r="D7" s="272">
        <v>2</v>
      </c>
      <c r="E7" s="129" t="s">
        <v>64</v>
      </c>
      <c r="F7" s="129" t="s">
        <v>197</v>
      </c>
      <c r="G7" s="638" t="s">
        <v>73</v>
      </c>
      <c r="H7" s="637" t="str">
        <f>VLOOKUP(E7,MD!$C$6:$K$94,3,FALSE)</f>
        <v>SWC</v>
      </c>
      <c r="I7" s="637" t="s">
        <v>197</v>
      </c>
      <c r="J7" s="637" t="str">
        <f>VLOOKUP(G7,MD!$C$6:$K$94,3,FALSE)</f>
        <v>AM</v>
      </c>
      <c r="K7" s="639"/>
      <c r="L7" s="200"/>
      <c r="M7" s="200"/>
      <c r="N7" s="200"/>
      <c r="P7" s="125"/>
      <c r="Q7" s="199">
        <v>1</v>
      </c>
      <c r="R7" s="202"/>
      <c r="S7" s="202"/>
      <c r="T7" s="202"/>
      <c r="U7" s="202"/>
      <c r="V7" s="202">
        <f>S7*3+T7*1+U7*0</f>
        <v>0</v>
      </c>
      <c r="W7" s="125"/>
    </row>
    <row r="8" spans="1:23">
      <c r="A8" s="127" t="e">
        <f>IF(#REF!&lt;&gt;#REF!,#REF!,"")</f>
        <v>#REF!</v>
      </c>
      <c r="B8" s="121">
        <v>3</v>
      </c>
      <c r="C8" s="271" t="s">
        <v>117</v>
      </c>
      <c r="D8" s="272">
        <v>3</v>
      </c>
      <c r="E8" s="129" t="s">
        <v>53</v>
      </c>
      <c r="F8" s="129" t="s">
        <v>197</v>
      </c>
      <c r="G8" s="638" t="s">
        <v>73</v>
      </c>
      <c r="H8" s="637" t="str">
        <f>VLOOKUP(E8,MD!$C$6:$K$94,3,FALSE)</f>
        <v>Alps LC</v>
      </c>
      <c r="I8" s="637" t="s">
        <v>197</v>
      </c>
      <c r="J8" s="637" t="str">
        <f>VLOOKUP(G8,MD!$C$6:$K$94,3,FALSE)</f>
        <v>AM</v>
      </c>
      <c r="K8" s="639"/>
      <c r="L8" s="200"/>
      <c r="M8" s="200"/>
      <c r="N8" s="200"/>
      <c r="P8" s="125"/>
      <c r="Q8" s="199">
        <v>2</v>
      </c>
      <c r="R8" s="202"/>
      <c r="S8" s="202"/>
      <c r="T8" s="202"/>
      <c r="U8" s="202"/>
      <c r="V8" s="202">
        <f>S8*3+T8*1</f>
        <v>0</v>
      </c>
      <c r="W8" s="125"/>
    </row>
    <row r="9" spans="1:23">
      <c r="A9" s="127" t="e">
        <f>IF(#REF!&lt;&gt;#REF!,#REF!,"")</f>
        <v>#REF!</v>
      </c>
      <c r="B9" s="128">
        <v>4</v>
      </c>
      <c r="C9" s="271" t="s">
        <v>117</v>
      </c>
      <c r="D9" s="272">
        <v>4</v>
      </c>
      <c r="E9" s="129" t="s">
        <v>64</v>
      </c>
      <c r="F9" s="129" t="s">
        <v>197</v>
      </c>
      <c r="G9" s="638" t="s">
        <v>75</v>
      </c>
      <c r="H9" s="637" t="str">
        <f>VLOOKUP(E9,MD!$C$6:$K$94,3,FALSE)</f>
        <v>SWC</v>
      </c>
      <c r="I9" s="637" t="s">
        <v>197</v>
      </c>
      <c r="J9" s="637" t="str">
        <f>VLOOKUP(G9,MD!$C$6:$K$94,3,FALSE)</f>
        <v>楠天晴朗</v>
      </c>
      <c r="K9" s="639"/>
      <c r="L9" s="200"/>
      <c r="M9" s="200"/>
      <c r="N9" s="200"/>
      <c r="P9" s="125"/>
      <c r="Q9" s="221">
        <v>3</v>
      </c>
      <c r="R9" s="222"/>
      <c r="S9" s="222"/>
      <c r="T9" s="222"/>
      <c r="U9" s="222"/>
      <c r="V9" s="222">
        <f>S9*3+T9*1</f>
        <v>0</v>
      </c>
      <c r="W9" s="125"/>
    </row>
    <row r="10" spans="1:23">
      <c r="A10" s="127" t="e">
        <f>IF(#REF!&lt;&gt;#REF!,#REF!,"")</f>
        <v>#REF!</v>
      </c>
      <c r="B10" s="121">
        <v>5</v>
      </c>
      <c r="C10" s="271" t="s">
        <v>117</v>
      </c>
      <c r="D10" s="272">
        <v>5</v>
      </c>
      <c r="E10" s="129" t="s">
        <v>73</v>
      </c>
      <c r="F10" s="129" t="s">
        <v>197</v>
      </c>
      <c r="G10" s="638" t="s">
        <v>75</v>
      </c>
      <c r="H10" s="637" t="str">
        <f>VLOOKUP(E10,MD!$C$6:$K$94,3,FALSE)</f>
        <v>AM</v>
      </c>
      <c r="I10" s="637" t="s">
        <v>197</v>
      </c>
      <c r="J10" s="637" t="str">
        <f>VLOOKUP(G10,MD!$C$6:$K$94,3,FALSE)</f>
        <v>楠天晴朗</v>
      </c>
      <c r="K10" s="639"/>
      <c r="L10" s="200"/>
      <c r="M10" s="200"/>
      <c r="N10" s="200"/>
      <c r="P10" s="125"/>
      <c r="Q10" s="364">
        <v>4</v>
      </c>
      <c r="R10" s="365"/>
      <c r="S10" s="365"/>
      <c r="T10" s="365"/>
      <c r="U10" s="365"/>
      <c r="V10" s="365">
        <f>S10*3+T10*1</f>
        <v>0</v>
      </c>
      <c r="W10" s="125"/>
    </row>
    <row r="11" spans="1:23">
      <c r="A11" s="127"/>
      <c r="B11" s="128">
        <v>6</v>
      </c>
      <c r="C11" s="273" t="s">
        <v>117</v>
      </c>
      <c r="D11" s="274">
        <v>6</v>
      </c>
      <c r="E11" s="131" t="s">
        <v>53</v>
      </c>
      <c r="F11" s="131" t="s">
        <v>197</v>
      </c>
      <c r="G11" s="131" t="s">
        <v>64</v>
      </c>
      <c r="H11" s="637" t="str">
        <f>VLOOKUP(E11,MD!$C$6:$K$94,3,FALSE)</f>
        <v>Alps LC</v>
      </c>
      <c r="I11" s="637" t="s">
        <v>197</v>
      </c>
      <c r="J11" s="637" t="str">
        <f>VLOOKUP(G11,MD!$C$6:$K$94,3,FALSE)</f>
        <v>SWC</v>
      </c>
      <c r="K11" s="639"/>
      <c r="L11" s="200"/>
      <c r="M11" s="200"/>
      <c r="N11" s="200"/>
    </row>
    <row r="12" spans="1:23" ht="16.5">
      <c r="A12" s="127"/>
      <c r="B12" s="132">
        <v>7</v>
      </c>
      <c r="C12" s="275" t="s">
        <v>118</v>
      </c>
      <c r="D12" s="270">
        <v>1</v>
      </c>
      <c r="E12" s="122" t="s">
        <v>54</v>
      </c>
      <c r="F12" s="122" t="s">
        <v>197</v>
      </c>
      <c r="G12" s="122" t="s">
        <v>77</v>
      </c>
      <c r="H12" s="637" t="str">
        <f>VLOOKUP(E12,MD!$C$6:$K$94,3,FALSE)</f>
        <v>三局專家</v>
      </c>
      <c r="I12" s="637" t="s">
        <v>197</v>
      </c>
      <c r="J12" s="637" t="str">
        <f>VLOOKUP(G12,MD!$C$6:$K$94,3,FALSE)</f>
        <v>壞人＋barcode頭</v>
      </c>
      <c r="K12" s="639">
        <v>2</v>
      </c>
      <c r="L12" s="200">
        <v>42</v>
      </c>
      <c r="M12" s="200">
        <v>0</v>
      </c>
      <c r="N12" s="200">
        <v>0</v>
      </c>
      <c r="O12" s="124" t="s">
        <v>580</v>
      </c>
      <c r="P12" s="125" t="s">
        <v>118</v>
      </c>
      <c r="Q12" s="125" t="s">
        <v>198</v>
      </c>
      <c r="R12" s="124" t="s">
        <v>46</v>
      </c>
      <c r="S12" s="124" t="s">
        <v>199</v>
      </c>
      <c r="T12" s="124" t="s">
        <v>200</v>
      </c>
      <c r="U12" s="124" t="s">
        <v>201</v>
      </c>
      <c r="V12" s="124" t="s">
        <v>52</v>
      </c>
      <c r="W12" s="125"/>
    </row>
    <row r="13" spans="1:23">
      <c r="A13" s="127"/>
      <c r="B13" s="133">
        <v>8</v>
      </c>
      <c r="C13" s="271" t="s">
        <v>118</v>
      </c>
      <c r="D13" s="272">
        <v>2</v>
      </c>
      <c r="E13" s="129" t="s">
        <v>63</v>
      </c>
      <c r="F13" s="129" t="s">
        <v>197</v>
      </c>
      <c r="G13" s="638" t="s">
        <v>76</v>
      </c>
      <c r="H13" s="637" t="str">
        <f>VLOOKUP(E13,MD!$C$6:$K$94,3,FALSE)</f>
        <v>SCAA K&amp;L</v>
      </c>
      <c r="I13" s="637" t="s">
        <v>197</v>
      </c>
      <c r="J13" s="637" t="str">
        <f>VLOOKUP(G13,MD!$C$6:$K$94,3,FALSE)</f>
        <v>我愛香港二隊</v>
      </c>
      <c r="K13" s="639">
        <v>2</v>
      </c>
      <c r="L13" s="200">
        <f>21+21</f>
        <v>42</v>
      </c>
      <c r="M13" s="200">
        <f>12+17</f>
        <v>29</v>
      </c>
      <c r="N13" s="200">
        <v>0</v>
      </c>
      <c r="O13" s="124" t="s">
        <v>581</v>
      </c>
      <c r="P13" s="125"/>
      <c r="Q13" s="199">
        <v>1</v>
      </c>
      <c r="R13" s="202" t="s">
        <v>584</v>
      </c>
      <c r="S13" s="202">
        <v>3</v>
      </c>
      <c r="T13" s="202">
        <v>0</v>
      </c>
      <c r="U13" s="202">
        <v>0</v>
      </c>
      <c r="V13" s="202">
        <f>S13*3+T13*1+U13*0</f>
        <v>9</v>
      </c>
      <c r="W13" s="125"/>
    </row>
    <row r="14" spans="1:23" ht="16.5">
      <c r="A14" s="127"/>
      <c r="B14" s="133">
        <v>9</v>
      </c>
      <c r="C14" s="271" t="s">
        <v>118</v>
      </c>
      <c r="D14" s="272">
        <v>3</v>
      </c>
      <c r="E14" s="129" t="s">
        <v>54</v>
      </c>
      <c r="F14" s="129" t="s">
        <v>197</v>
      </c>
      <c r="G14" s="129" t="s">
        <v>76</v>
      </c>
      <c r="H14" s="637" t="str">
        <f>VLOOKUP(E14,MD!$C$6:$K$94,3,FALSE)</f>
        <v>三局專家</v>
      </c>
      <c r="I14" s="637" t="s">
        <v>197</v>
      </c>
      <c r="J14" s="637" t="str">
        <f>VLOOKUP(G14,MD!$C$6:$K$94,3,FALSE)</f>
        <v>我愛香港二隊</v>
      </c>
      <c r="K14" s="640">
        <v>1</v>
      </c>
      <c r="L14" s="200">
        <f>21+18</f>
        <v>39</v>
      </c>
      <c r="M14" s="200">
        <f>18+21</f>
        <v>39</v>
      </c>
      <c r="N14" s="200">
        <v>1</v>
      </c>
      <c r="O14" s="124" t="s">
        <v>582</v>
      </c>
      <c r="P14" s="125"/>
      <c r="Q14" s="199">
        <v>2</v>
      </c>
      <c r="R14" s="501" t="s">
        <v>583</v>
      </c>
      <c r="S14" s="202">
        <v>2</v>
      </c>
      <c r="T14" s="202">
        <v>1</v>
      </c>
      <c r="U14" s="202">
        <v>0</v>
      </c>
      <c r="V14" s="202">
        <f>S14*3+T14*1</f>
        <v>7</v>
      </c>
      <c r="W14" s="125"/>
    </row>
    <row r="15" spans="1:23" ht="16.5">
      <c r="A15" s="127"/>
      <c r="B15" s="133">
        <v>10</v>
      </c>
      <c r="C15" s="271" t="s">
        <v>118</v>
      </c>
      <c r="D15" s="272">
        <v>4</v>
      </c>
      <c r="E15" s="129" t="s">
        <v>63</v>
      </c>
      <c r="F15" s="129" t="s">
        <v>197</v>
      </c>
      <c r="G15" s="638" t="s">
        <v>77</v>
      </c>
      <c r="H15" s="637" t="str">
        <f>VLOOKUP(E15,MD!$C$6:$K$94,3,FALSE)</f>
        <v>SCAA K&amp;L</v>
      </c>
      <c r="I15" s="637" t="s">
        <v>197</v>
      </c>
      <c r="J15" s="637" t="str">
        <f>VLOOKUP(G15,MD!$C$6:$K$94,3,FALSE)</f>
        <v>壞人＋barcode頭</v>
      </c>
      <c r="K15" s="639">
        <v>2</v>
      </c>
      <c r="L15" s="200">
        <v>42</v>
      </c>
      <c r="M15" s="200">
        <v>0</v>
      </c>
      <c r="N15" s="200">
        <v>0</v>
      </c>
      <c r="O15" s="124" t="s">
        <v>585</v>
      </c>
      <c r="P15" s="125"/>
      <c r="Q15" s="221">
        <v>3</v>
      </c>
      <c r="R15" s="503" t="s">
        <v>588</v>
      </c>
      <c r="S15" s="222">
        <v>2</v>
      </c>
      <c r="T15" s="222">
        <v>1</v>
      </c>
      <c r="U15" s="222">
        <v>0</v>
      </c>
      <c r="V15" s="222">
        <f>S15*3+T15*1</f>
        <v>7</v>
      </c>
      <c r="W15" s="125"/>
    </row>
    <row r="16" spans="1:23" ht="16.5">
      <c r="A16" s="127"/>
      <c r="B16" s="132">
        <v>11</v>
      </c>
      <c r="C16" s="271" t="s">
        <v>118</v>
      </c>
      <c r="D16" s="272">
        <v>5</v>
      </c>
      <c r="E16" s="129" t="s">
        <v>76</v>
      </c>
      <c r="F16" s="129" t="s">
        <v>197</v>
      </c>
      <c r="G16" s="638" t="s">
        <v>77</v>
      </c>
      <c r="H16" s="637" t="str">
        <f>VLOOKUP(E16,MD!$C$6:$K$94,3,FALSE)</f>
        <v>我愛香港二隊</v>
      </c>
      <c r="I16" s="637" t="s">
        <v>197</v>
      </c>
      <c r="J16" s="637" t="str">
        <f>VLOOKUP(G16,MD!$C$6:$K$94,3,FALSE)</f>
        <v>壞人＋barcode頭</v>
      </c>
      <c r="K16" s="639">
        <v>2</v>
      </c>
      <c r="L16" s="200">
        <v>42</v>
      </c>
      <c r="M16" s="200">
        <v>0</v>
      </c>
      <c r="N16" s="200">
        <v>0</v>
      </c>
      <c r="O16" s="124" t="s">
        <v>580</v>
      </c>
      <c r="P16" s="125"/>
      <c r="Q16" s="499"/>
      <c r="R16" s="500" t="s">
        <v>579</v>
      </c>
      <c r="S16" s="500"/>
      <c r="T16" s="500"/>
      <c r="U16" s="500"/>
      <c r="V16" s="500">
        <f>S16*3+T16*1</f>
        <v>0</v>
      </c>
      <c r="W16" s="125"/>
    </row>
    <row r="17" spans="1:23" ht="16.5">
      <c r="A17" s="127"/>
      <c r="B17" s="133">
        <v>12</v>
      </c>
      <c r="C17" s="273" t="s">
        <v>118</v>
      </c>
      <c r="D17" s="274">
        <v>6</v>
      </c>
      <c r="E17" s="131" t="s">
        <v>54</v>
      </c>
      <c r="F17" s="131" t="s">
        <v>197</v>
      </c>
      <c r="G17" s="131" t="s">
        <v>63</v>
      </c>
      <c r="H17" s="637" t="str">
        <f>VLOOKUP(E17,MD!$C$6:$K$94,3,FALSE)</f>
        <v>三局專家</v>
      </c>
      <c r="I17" s="637" t="s">
        <v>197</v>
      </c>
      <c r="J17" s="637" t="str">
        <f>VLOOKUP(G17,MD!$C$6:$K$94,3,FALSE)</f>
        <v>SCAA K&amp;L</v>
      </c>
      <c r="K17" s="640">
        <v>0</v>
      </c>
      <c r="L17" s="219">
        <v>0</v>
      </c>
      <c r="M17" s="219">
        <v>42</v>
      </c>
      <c r="N17" s="219">
        <v>2</v>
      </c>
      <c r="O17" s="124" t="s">
        <v>586</v>
      </c>
    </row>
    <row r="18" spans="1:23">
      <c r="A18" s="127"/>
      <c r="B18" s="132">
        <v>13</v>
      </c>
      <c r="C18" s="276" t="s">
        <v>119</v>
      </c>
      <c r="D18" s="277">
        <v>1</v>
      </c>
      <c r="E18" s="121" t="s">
        <v>55</v>
      </c>
      <c r="F18" s="122" t="s">
        <v>197</v>
      </c>
      <c r="G18" s="122" t="s">
        <v>79</v>
      </c>
      <c r="H18" s="637" t="str">
        <f>VLOOKUP(E18,MD!$C$6:$K$94,3,FALSE)</f>
        <v>Alps Handshake</v>
      </c>
      <c r="I18" s="637" t="s">
        <v>197</v>
      </c>
      <c r="J18" s="637" t="str">
        <f>VLOOKUP(G18,MD!$C$6:$K$94,3,FALSE)</f>
        <v>SCAAPY</v>
      </c>
      <c r="K18" s="639">
        <v>2</v>
      </c>
      <c r="L18" s="200">
        <v>42</v>
      </c>
      <c r="M18" s="200">
        <v>0</v>
      </c>
      <c r="N18" s="200">
        <v>0</v>
      </c>
      <c r="O18" s="124" t="s">
        <v>589</v>
      </c>
      <c r="P18" s="125" t="s">
        <v>119</v>
      </c>
      <c r="Q18" s="125" t="s">
        <v>198</v>
      </c>
      <c r="R18" s="124" t="s">
        <v>46</v>
      </c>
      <c r="S18" s="124" t="s">
        <v>199</v>
      </c>
      <c r="T18" s="124" t="s">
        <v>200</v>
      </c>
      <c r="U18" s="124" t="s">
        <v>201</v>
      </c>
      <c r="V18" s="124" t="s">
        <v>52</v>
      </c>
      <c r="W18" s="125"/>
    </row>
    <row r="19" spans="1:23">
      <c r="A19" s="127" t="e">
        <f>IF(#REF!&lt;&gt;#REF!,#REF!,"")</f>
        <v>#REF!</v>
      </c>
      <c r="B19" s="133">
        <v>14</v>
      </c>
      <c r="C19" s="271" t="s">
        <v>119</v>
      </c>
      <c r="D19" s="277">
        <v>2</v>
      </c>
      <c r="E19" s="134" t="s">
        <v>61</v>
      </c>
      <c r="F19" s="129" t="s">
        <v>197</v>
      </c>
      <c r="G19" s="638" t="s">
        <v>78</v>
      </c>
      <c r="H19" s="637" t="str">
        <f>VLOOKUP(E19,MD!$C$6:$K$94,3,FALSE)</f>
        <v>熱情的麻鷹</v>
      </c>
      <c r="I19" s="637" t="s">
        <v>197</v>
      </c>
      <c r="J19" s="637">
        <f>VLOOKUP(G19,MD!$C$6:$K$94,3,FALSE)</f>
        <v>1987.5</v>
      </c>
      <c r="K19" s="639">
        <v>2</v>
      </c>
      <c r="L19" s="200">
        <v>42</v>
      </c>
      <c r="M19" s="200">
        <v>0</v>
      </c>
      <c r="N19" s="200">
        <v>0</v>
      </c>
      <c r="O19" s="124" t="s">
        <v>590</v>
      </c>
      <c r="P19" s="125"/>
      <c r="Q19" s="199">
        <v>1</v>
      </c>
      <c r="R19" s="202" t="s">
        <v>594</v>
      </c>
      <c r="S19" s="202">
        <v>2</v>
      </c>
      <c r="T19" s="202">
        <v>1</v>
      </c>
      <c r="U19" s="202">
        <v>0</v>
      </c>
      <c r="V19" s="202">
        <f>S19*3+T19*1+U19*0</f>
        <v>7</v>
      </c>
      <c r="W19" s="125"/>
    </row>
    <row r="20" spans="1:23" ht="16.5">
      <c r="A20" s="127" t="e">
        <f>IF(#REF!&lt;&gt;#REF!,#REF!,"")</f>
        <v>#REF!</v>
      </c>
      <c r="B20" s="133">
        <v>15</v>
      </c>
      <c r="C20" s="278" t="s">
        <v>119</v>
      </c>
      <c r="D20" s="272">
        <v>3</v>
      </c>
      <c r="E20" s="129" t="s">
        <v>55</v>
      </c>
      <c r="F20" s="129" t="s">
        <v>197</v>
      </c>
      <c r="G20" s="129" t="s">
        <v>78</v>
      </c>
      <c r="H20" s="637" t="str">
        <f>VLOOKUP(E20,MD!$C$6:$K$94,3,FALSE)</f>
        <v>Alps Handshake</v>
      </c>
      <c r="I20" s="637" t="s">
        <v>197</v>
      </c>
      <c r="J20" s="637">
        <f>VLOOKUP(G20,MD!$C$6:$K$94,3,FALSE)</f>
        <v>1987.5</v>
      </c>
      <c r="K20" s="639">
        <v>2</v>
      </c>
      <c r="L20" s="200">
        <v>42</v>
      </c>
      <c r="M20" s="200">
        <v>0</v>
      </c>
      <c r="N20" s="200">
        <v>0</v>
      </c>
      <c r="O20" s="124" t="s">
        <v>590</v>
      </c>
      <c r="P20" s="125"/>
      <c r="Q20" s="199">
        <v>2</v>
      </c>
      <c r="R20" s="501" t="s">
        <v>596</v>
      </c>
      <c r="S20" s="202">
        <v>2</v>
      </c>
      <c r="T20" s="202">
        <v>1</v>
      </c>
      <c r="U20" s="202">
        <v>0</v>
      </c>
      <c r="V20" s="202">
        <f>S20*3+T20*1</f>
        <v>7</v>
      </c>
      <c r="W20" s="125"/>
    </row>
    <row r="21" spans="1:23">
      <c r="A21" s="127" t="e">
        <f>IF(#REF!&lt;&gt;#REF!,#REF!,"")</f>
        <v>#REF!</v>
      </c>
      <c r="B21" s="133">
        <v>16</v>
      </c>
      <c r="C21" s="271" t="s">
        <v>119</v>
      </c>
      <c r="D21" s="277">
        <v>4</v>
      </c>
      <c r="E21" s="134" t="s">
        <v>61</v>
      </c>
      <c r="F21" s="129" t="s">
        <v>197</v>
      </c>
      <c r="G21" s="638" t="s">
        <v>79</v>
      </c>
      <c r="H21" s="637" t="str">
        <f>VLOOKUP(E21,MD!$C$6:$K$94,3,FALSE)</f>
        <v>熱情的麻鷹</v>
      </c>
      <c r="I21" s="637" t="s">
        <v>197</v>
      </c>
      <c r="J21" s="637" t="str">
        <f>VLOOKUP(G21,MD!$C$6:$K$94,3,FALSE)</f>
        <v>SCAAPY</v>
      </c>
      <c r="K21" s="639">
        <v>2</v>
      </c>
      <c r="L21" s="200">
        <v>42</v>
      </c>
      <c r="M21" s="200">
        <v>0</v>
      </c>
      <c r="N21" s="200">
        <v>0</v>
      </c>
      <c r="O21" s="124" t="s">
        <v>589</v>
      </c>
      <c r="P21" s="125"/>
      <c r="Q21" s="504"/>
      <c r="R21" s="505">
        <v>1987.5</v>
      </c>
      <c r="S21" s="505"/>
      <c r="T21" s="505"/>
      <c r="U21" s="505"/>
      <c r="V21" s="505">
        <f>S21*3+T21*1</f>
        <v>0</v>
      </c>
      <c r="W21" s="125"/>
    </row>
    <row r="22" spans="1:23">
      <c r="A22" s="127" t="e">
        <f>IF(#REF!&lt;&gt;#REF!,#REF!,"")</f>
        <v>#REF!</v>
      </c>
      <c r="B22" s="132">
        <v>17</v>
      </c>
      <c r="C22" s="271" t="s">
        <v>119</v>
      </c>
      <c r="D22" s="277">
        <v>5</v>
      </c>
      <c r="E22" s="134" t="s">
        <v>78</v>
      </c>
      <c r="F22" s="129" t="s">
        <v>197</v>
      </c>
      <c r="G22" s="638" t="s">
        <v>79</v>
      </c>
      <c r="H22" s="637">
        <f>VLOOKUP(E22,MD!$C$6:$K$94,3,FALSE)</f>
        <v>1987.5</v>
      </c>
      <c r="I22" s="637" t="s">
        <v>197</v>
      </c>
      <c r="J22" s="637" t="str">
        <f>VLOOKUP(G22,MD!$C$6:$K$94,3,FALSE)</f>
        <v>SCAAPY</v>
      </c>
      <c r="K22" s="639" t="s">
        <v>591</v>
      </c>
      <c r="L22" s="200" t="s">
        <v>591</v>
      </c>
      <c r="M22" s="200" t="s">
        <v>591</v>
      </c>
      <c r="N22" s="200" t="s">
        <v>591</v>
      </c>
      <c r="O22" s="124" t="s">
        <v>592</v>
      </c>
      <c r="P22" s="125"/>
      <c r="Q22" s="499"/>
      <c r="R22" s="500" t="s">
        <v>686</v>
      </c>
      <c r="S22" s="500"/>
      <c r="T22" s="500"/>
      <c r="U22" s="500"/>
      <c r="V22" s="500">
        <f>S22*3+T22*1</f>
        <v>0</v>
      </c>
    </row>
    <row r="23" spans="1:23">
      <c r="A23" s="127" t="e">
        <f>IF(#REF!&lt;&gt;#REF!,#REF!,"")</f>
        <v>#REF!</v>
      </c>
      <c r="B23" s="133">
        <v>18</v>
      </c>
      <c r="C23" s="273" t="s">
        <v>119</v>
      </c>
      <c r="D23" s="274">
        <v>6</v>
      </c>
      <c r="E23" s="135" t="s">
        <v>55</v>
      </c>
      <c r="F23" s="131" t="s">
        <v>197</v>
      </c>
      <c r="G23" s="131" t="s">
        <v>61</v>
      </c>
      <c r="H23" s="637" t="str">
        <f>VLOOKUP(E23,MD!$C$6:$K$94,3,FALSE)</f>
        <v>Alps Handshake</v>
      </c>
      <c r="I23" s="637" t="s">
        <v>197</v>
      </c>
      <c r="J23" s="637" t="str">
        <f>VLOOKUP(G23,MD!$C$6:$K$94,3,FALSE)</f>
        <v>熱情的麻鷹</v>
      </c>
      <c r="K23" s="639">
        <v>1</v>
      </c>
      <c r="L23" s="200">
        <f>15+21</f>
        <v>36</v>
      </c>
      <c r="M23" s="200">
        <f>21+8</f>
        <v>29</v>
      </c>
      <c r="N23" s="200">
        <v>1</v>
      </c>
      <c r="O23" s="124" t="s">
        <v>593</v>
      </c>
      <c r="W23" s="125"/>
    </row>
    <row r="24" spans="1:23">
      <c r="A24" s="127" t="e">
        <f>IF(#REF!&lt;&gt;#REF!,#REF!,"")</f>
        <v>#REF!</v>
      </c>
      <c r="B24" s="132">
        <v>19</v>
      </c>
      <c r="C24" s="279" t="s">
        <v>120</v>
      </c>
      <c r="D24" s="277">
        <v>1</v>
      </c>
      <c r="E24" s="134" t="s">
        <v>56</v>
      </c>
      <c r="F24" s="129" t="s">
        <v>197</v>
      </c>
      <c r="G24" s="638" t="s">
        <v>81</v>
      </c>
      <c r="H24" s="637" t="str">
        <f>VLOOKUP(E24,MD!$C$6:$K$94,3,FALSE)</f>
        <v>King Kong</v>
      </c>
      <c r="I24" s="637" t="s">
        <v>197</v>
      </c>
      <c r="J24" s="637" t="str">
        <f>VLOOKUP(G24,MD!$C$6:$K$94,3,FALSE)</f>
        <v>唔守波</v>
      </c>
      <c r="K24" s="639">
        <v>2</v>
      </c>
      <c r="L24" s="200">
        <f>21+21</f>
        <v>42</v>
      </c>
      <c r="M24" s="200">
        <f>16+17</f>
        <v>33</v>
      </c>
      <c r="N24" s="200">
        <v>0</v>
      </c>
      <c r="O24" s="124" t="s">
        <v>709</v>
      </c>
      <c r="P24" s="125" t="s">
        <v>120</v>
      </c>
      <c r="Q24" s="125" t="s">
        <v>198</v>
      </c>
      <c r="R24" s="124" t="s">
        <v>46</v>
      </c>
      <c r="S24" s="124" t="s">
        <v>199</v>
      </c>
      <c r="T24" s="124" t="s">
        <v>200</v>
      </c>
      <c r="U24" s="124" t="s">
        <v>201</v>
      </c>
      <c r="V24" s="124" t="s">
        <v>52</v>
      </c>
      <c r="W24" s="125"/>
    </row>
    <row r="25" spans="1:23">
      <c r="A25" s="127" t="e">
        <f>IF(#REF!&lt;&gt;#REF!,#REF!,"")</f>
        <v>#REF!</v>
      </c>
      <c r="B25" s="133">
        <v>20</v>
      </c>
      <c r="C25" s="271" t="s">
        <v>120</v>
      </c>
      <c r="D25" s="277">
        <v>2</v>
      </c>
      <c r="E25" s="134" t="s">
        <v>60</v>
      </c>
      <c r="F25" s="129" t="s">
        <v>197</v>
      </c>
      <c r="G25" s="638" t="s">
        <v>80</v>
      </c>
      <c r="H25" s="637" t="str">
        <f>VLOOKUP(E25,MD!$C$6:$K$94,3,FALSE)</f>
        <v>我叫你</v>
      </c>
      <c r="I25" s="637" t="s">
        <v>197</v>
      </c>
      <c r="J25" s="637" t="str">
        <f>VLOOKUP(G25,MD!$C$6:$K$94,3,FALSE)</f>
        <v>我愛香港</v>
      </c>
      <c r="K25" s="639">
        <v>1</v>
      </c>
      <c r="L25" s="200">
        <f>20+21</f>
        <v>41</v>
      </c>
      <c r="M25" s="200">
        <f>22+7</f>
        <v>29</v>
      </c>
      <c r="N25" s="200">
        <v>1</v>
      </c>
      <c r="O25" s="124" t="s">
        <v>710</v>
      </c>
      <c r="P25" s="125"/>
      <c r="Q25" s="199">
        <v>1</v>
      </c>
      <c r="R25" s="202" t="s">
        <v>715</v>
      </c>
      <c r="S25" s="202">
        <v>2</v>
      </c>
      <c r="T25" s="202">
        <v>1</v>
      </c>
      <c r="U25" s="202">
        <v>0</v>
      </c>
      <c r="V25" s="202">
        <f>S25*3+T25*1+U25*0</f>
        <v>7</v>
      </c>
      <c r="W25" s="125"/>
    </row>
    <row r="26" spans="1:23" ht="16.5">
      <c r="A26" s="127" t="e">
        <f>IF(#REF!&lt;&gt;#REF!,#REF!,"")</f>
        <v>#REF!</v>
      </c>
      <c r="B26" s="133">
        <v>21</v>
      </c>
      <c r="C26" s="278" t="s">
        <v>120</v>
      </c>
      <c r="D26" s="272">
        <v>3</v>
      </c>
      <c r="E26" s="129" t="s">
        <v>56</v>
      </c>
      <c r="F26" s="129" t="s">
        <v>197</v>
      </c>
      <c r="G26" s="129" t="s">
        <v>80</v>
      </c>
      <c r="H26" s="637" t="str">
        <f>VLOOKUP(E26,MD!$C$6:$K$94,3,FALSE)</f>
        <v>King Kong</v>
      </c>
      <c r="I26" s="637" t="s">
        <v>197</v>
      </c>
      <c r="J26" s="637" t="str">
        <f>VLOOKUP(G26,MD!$C$6:$K$94,3,FALSE)</f>
        <v>我愛香港</v>
      </c>
      <c r="K26" s="639">
        <v>2</v>
      </c>
      <c r="L26" s="200">
        <f>21+21</f>
        <v>42</v>
      </c>
      <c r="M26" s="200">
        <f>18+14</f>
        <v>32</v>
      </c>
      <c r="N26" s="200">
        <v>0</v>
      </c>
      <c r="O26" s="124" t="s">
        <v>711</v>
      </c>
      <c r="P26" s="125"/>
      <c r="Q26" s="199">
        <v>2</v>
      </c>
      <c r="R26" s="501" t="s">
        <v>716</v>
      </c>
      <c r="S26" s="202">
        <v>1</v>
      </c>
      <c r="T26" s="202">
        <v>2</v>
      </c>
      <c r="U26" s="202">
        <v>0</v>
      </c>
      <c r="V26" s="202">
        <f>S26*3+T26*1</f>
        <v>5</v>
      </c>
      <c r="W26" s="125"/>
    </row>
    <row r="27" spans="1:23" ht="16.5">
      <c r="A27" s="127" t="e">
        <f>IF(#REF!&lt;&gt;#REF!,#REF!,"")</f>
        <v>#REF!</v>
      </c>
      <c r="B27" s="133">
        <v>22</v>
      </c>
      <c r="C27" s="271" t="s">
        <v>120</v>
      </c>
      <c r="D27" s="277">
        <v>4</v>
      </c>
      <c r="E27" s="134" t="s">
        <v>60</v>
      </c>
      <c r="F27" s="129" t="s">
        <v>197</v>
      </c>
      <c r="G27" s="638" t="s">
        <v>81</v>
      </c>
      <c r="H27" s="637" t="str">
        <f>VLOOKUP(E27,MD!$C$6:$K$94,3,FALSE)</f>
        <v>我叫你</v>
      </c>
      <c r="I27" s="637" t="s">
        <v>197</v>
      </c>
      <c r="J27" s="637" t="str">
        <f>VLOOKUP(G27,MD!$C$6:$K$94,3,FALSE)</f>
        <v>唔守波</v>
      </c>
      <c r="K27" s="639">
        <v>2</v>
      </c>
      <c r="L27" s="200">
        <f>21+21</f>
        <v>42</v>
      </c>
      <c r="M27" s="200">
        <f>19+17</f>
        <v>36</v>
      </c>
      <c r="N27" s="200">
        <v>0</v>
      </c>
      <c r="O27" s="124" t="s">
        <v>712</v>
      </c>
      <c r="P27" s="125"/>
      <c r="Q27" s="221">
        <v>3</v>
      </c>
      <c r="R27" s="503" t="s">
        <v>717</v>
      </c>
      <c r="S27" s="222">
        <v>1</v>
      </c>
      <c r="T27" s="222">
        <v>1</v>
      </c>
      <c r="U27" s="222">
        <v>1</v>
      </c>
      <c r="V27" s="222">
        <f>S27*3+T27*1</f>
        <v>4</v>
      </c>
      <c r="W27" s="125"/>
    </row>
    <row r="28" spans="1:23" ht="16.5">
      <c r="A28" s="127" t="e">
        <f>IF(#REF!&lt;&gt;#REF!,#REF!,"")</f>
        <v>#REF!</v>
      </c>
      <c r="B28" s="132">
        <v>23</v>
      </c>
      <c r="C28" s="271" t="s">
        <v>120</v>
      </c>
      <c r="D28" s="277">
        <v>5</v>
      </c>
      <c r="E28" s="134" t="s">
        <v>80</v>
      </c>
      <c r="F28" s="129" t="s">
        <v>197</v>
      </c>
      <c r="G28" s="638" t="s">
        <v>81</v>
      </c>
      <c r="H28" s="637" t="str">
        <f>VLOOKUP(E28,MD!$C$6:$K$94,3,FALSE)</f>
        <v>我愛香港</v>
      </c>
      <c r="I28" s="637" t="s">
        <v>197</v>
      </c>
      <c r="J28" s="637" t="str">
        <f>VLOOKUP(G28,MD!$C$6:$K$94,3,FALSE)</f>
        <v>唔守波</v>
      </c>
      <c r="K28" s="639">
        <v>2</v>
      </c>
      <c r="L28" s="200">
        <f>21+21</f>
        <v>42</v>
      </c>
      <c r="M28" s="200">
        <f>16+11</f>
        <v>27</v>
      </c>
      <c r="N28" s="200">
        <v>0</v>
      </c>
      <c r="O28" s="124" t="s">
        <v>713</v>
      </c>
      <c r="P28" s="125"/>
      <c r="Q28" s="364">
        <v>4</v>
      </c>
      <c r="R28" s="507" t="s">
        <v>718</v>
      </c>
      <c r="S28" s="365">
        <v>0</v>
      </c>
      <c r="T28" s="365">
        <v>0</v>
      </c>
      <c r="U28" s="365">
        <v>3</v>
      </c>
      <c r="V28" s="365">
        <f>S28*3+T28*1</f>
        <v>0</v>
      </c>
      <c r="W28" s="125"/>
    </row>
    <row r="29" spans="1:23" ht="16.5" customHeight="1">
      <c r="A29" s="127" t="e">
        <f>IF(#REF!&lt;&gt;#REF!,#REF!,"")</f>
        <v>#REF!</v>
      </c>
      <c r="B29" s="133">
        <v>24</v>
      </c>
      <c r="C29" s="273" t="s">
        <v>120</v>
      </c>
      <c r="D29" s="274">
        <v>6</v>
      </c>
      <c r="E29" s="135" t="s">
        <v>56</v>
      </c>
      <c r="F29" s="131" t="s">
        <v>197</v>
      </c>
      <c r="G29" s="131" t="s">
        <v>60</v>
      </c>
      <c r="H29" s="637" t="str">
        <f>VLOOKUP(E29,MD!$C$6:$K$94,3,FALSE)</f>
        <v>King Kong</v>
      </c>
      <c r="I29" s="637" t="s">
        <v>197</v>
      </c>
      <c r="J29" s="637" t="str">
        <f>VLOOKUP(G29,MD!$C$6:$K$94,3,FALSE)</f>
        <v>我叫你</v>
      </c>
      <c r="K29" s="639">
        <v>1</v>
      </c>
      <c r="L29" s="200">
        <f>21+21</f>
        <v>42</v>
      </c>
      <c r="M29" s="200">
        <f>23+14</f>
        <v>37</v>
      </c>
      <c r="N29" s="200">
        <v>1</v>
      </c>
      <c r="O29" s="124" t="s">
        <v>714</v>
      </c>
      <c r="P29" s="125"/>
      <c r="W29" s="125"/>
    </row>
    <row r="30" spans="1:23">
      <c r="A30" s="127" t="e">
        <f>IF(#REF!&lt;&gt;#REF!,#REF!,"")</f>
        <v>#REF!</v>
      </c>
      <c r="B30" s="132">
        <v>25</v>
      </c>
      <c r="C30" s="271" t="s">
        <v>121</v>
      </c>
      <c r="D30" s="277">
        <v>1</v>
      </c>
      <c r="E30" s="134" t="s">
        <v>82</v>
      </c>
      <c r="F30" s="129" t="s">
        <v>197</v>
      </c>
      <c r="G30" s="638" t="s">
        <v>85</v>
      </c>
      <c r="H30" s="637" t="str">
        <f>VLOOKUP(E30,MD!$C$6:$K$94,3,FALSE)</f>
        <v>SKTL</v>
      </c>
      <c r="I30" s="637" t="s">
        <v>197</v>
      </c>
      <c r="J30" s="637" t="str">
        <f>VLOOKUP(G30,MD!$C$6:$K$94,3,FALSE)</f>
        <v>vvE</v>
      </c>
      <c r="K30" s="639"/>
      <c r="L30" s="200"/>
      <c r="M30" s="200"/>
      <c r="N30" s="200"/>
      <c r="P30" s="125" t="s">
        <v>121</v>
      </c>
      <c r="Q30" s="125" t="s">
        <v>198</v>
      </c>
      <c r="R30" s="124" t="s">
        <v>46</v>
      </c>
      <c r="S30" s="124" t="s">
        <v>199</v>
      </c>
      <c r="T30" s="124" t="s">
        <v>200</v>
      </c>
      <c r="U30" s="124" t="s">
        <v>201</v>
      </c>
      <c r="V30" s="124" t="s">
        <v>52</v>
      </c>
      <c r="W30" s="125"/>
    </row>
    <row r="31" spans="1:23">
      <c r="A31" s="127" t="e">
        <f>IF(#REF!&lt;&gt;#REF!,#REF!,"")</f>
        <v>#REF!</v>
      </c>
      <c r="B31" s="133">
        <v>26</v>
      </c>
      <c r="C31" s="271" t="s">
        <v>121</v>
      </c>
      <c r="D31" s="277">
        <v>2</v>
      </c>
      <c r="E31" s="134" t="s">
        <v>83</v>
      </c>
      <c r="F31" s="129" t="s">
        <v>197</v>
      </c>
      <c r="G31" s="638" t="s">
        <v>84</v>
      </c>
      <c r="H31" s="637" t="str">
        <f>VLOOKUP(E31,MD!$C$6:$K$94,3,FALSE)</f>
        <v>小矮人</v>
      </c>
      <c r="I31" s="637" t="s">
        <v>197</v>
      </c>
      <c r="J31" s="637" t="str">
        <f>VLOOKUP(G31,MD!$C$6:$K$94,3,FALSE)</f>
        <v>K-Pak</v>
      </c>
      <c r="K31" s="639"/>
      <c r="L31" s="200"/>
      <c r="M31" s="200"/>
      <c r="N31" s="200"/>
      <c r="P31" s="125"/>
      <c r="Q31" s="199">
        <v>1</v>
      </c>
      <c r="R31" s="202"/>
      <c r="S31" s="202"/>
      <c r="T31" s="202"/>
      <c r="U31" s="202"/>
      <c r="V31" s="202">
        <f>S31*3+T31*1+U31*0</f>
        <v>0</v>
      </c>
      <c r="W31" s="125"/>
    </row>
    <row r="32" spans="1:23">
      <c r="A32" s="127" t="e">
        <f>IF(#REF!&lt;&gt;#REF!,#REF!,"")</f>
        <v>#REF!</v>
      </c>
      <c r="B32" s="133">
        <v>27</v>
      </c>
      <c r="C32" s="271" t="s">
        <v>121</v>
      </c>
      <c r="D32" s="272">
        <v>3</v>
      </c>
      <c r="E32" s="129" t="s">
        <v>82</v>
      </c>
      <c r="F32" s="129" t="s">
        <v>197</v>
      </c>
      <c r="G32" s="129" t="s">
        <v>84</v>
      </c>
      <c r="H32" s="637" t="str">
        <f>VLOOKUP(E32,MD!$C$6:$K$94,3,FALSE)</f>
        <v>SKTL</v>
      </c>
      <c r="I32" s="637" t="s">
        <v>197</v>
      </c>
      <c r="J32" s="637" t="str">
        <f>VLOOKUP(G32,MD!$C$6:$K$94,3,FALSE)</f>
        <v>K-Pak</v>
      </c>
      <c r="K32" s="639"/>
      <c r="L32" s="200"/>
      <c r="M32" s="200"/>
      <c r="N32" s="200"/>
      <c r="P32" s="125"/>
      <c r="Q32" s="199">
        <v>2</v>
      </c>
      <c r="R32" s="202"/>
      <c r="S32" s="202"/>
      <c r="T32" s="202"/>
      <c r="U32" s="202"/>
      <c r="V32" s="202">
        <f>S32*3+T32*1</f>
        <v>0</v>
      </c>
      <c r="W32" s="125"/>
    </row>
    <row r="33" spans="1:23">
      <c r="A33" s="127" t="e">
        <f>IF(#REF!&lt;&gt;#REF!,#REF!,"")</f>
        <v>#REF!</v>
      </c>
      <c r="B33" s="133">
        <v>28</v>
      </c>
      <c r="C33" s="271" t="s">
        <v>121</v>
      </c>
      <c r="D33" s="277">
        <v>4</v>
      </c>
      <c r="E33" s="134" t="s">
        <v>83</v>
      </c>
      <c r="F33" s="129" t="s">
        <v>197</v>
      </c>
      <c r="G33" s="638" t="s">
        <v>85</v>
      </c>
      <c r="H33" s="637" t="str">
        <f>VLOOKUP(E33,MD!$C$6:$K$94,3,FALSE)</f>
        <v>小矮人</v>
      </c>
      <c r="I33" s="637" t="s">
        <v>197</v>
      </c>
      <c r="J33" s="637" t="str">
        <f>VLOOKUP(G33,MD!$C$6:$K$94,3,FALSE)</f>
        <v>vvE</v>
      </c>
      <c r="K33" s="639"/>
      <c r="L33" s="200"/>
      <c r="M33" s="200"/>
      <c r="N33" s="200"/>
      <c r="P33" s="125"/>
      <c r="Q33" s="221">
        <v>3</v>
      </c>
      <c r="R33" s="222"/>
      <c r="S33" s="222"/>
      <c r="T33" s="222"/>
      <c r="U33" s="222"/>
      <c r="V33" s="222">
        <f>S33*3+T33*1</f>
        <v>0</v>
      </c>
      <c r="W33" s="125"/>
    </row>
    <row r="34" spans="1:23">
      <c r="A34" s="127" t="e">
        <f>IF(#REF!&lt;&gt;#REF!,#REF!,"")</f>
        <v>#REF!</v>
      </c>
      <c r="B34" s="132">
        <v>29</v>
      </c>
      <c r="C34" s="271" t="s">
        <v>121</v>
      </c>
      <c r="D34" s="277">
        <v>5</v>
      </c>
      <c r="E34" s="134" t="s">
        <v>84</v>
      </c>
      <c r="F34" s="129" t="s">
        <v>197</v>
      </c>
      <c r="G34" s="638" t="s">
        <v>85</v>
      </c>
      <c r="H34" s="637" t="str">
        <f>VLOOKUP(E34,MD!$C$6:$K$94,3,FALSE)</f>
        <v>K-Pak</v>
      </c>
      <c r="I34" s="637" t="s">
        <v>197</v>
      </c>
      <c r="J34" s="637" t="str">
        <f>VLOOKUP(G34,MD!$C$6:$K$94,3,FALSE)</f>
        <v>vvE</v>
      </c>
      <c r="K34" s="639"/>
      <c r="L34" s="200"/>
      <c r="M34" s="200"/>
      <c r="N34" s="200"/>
      <c r="P34" s="125"/>
      <c r="Q34" s="364">
        <v>4</v>
      </c>
      <c r="R34" s="365"/>
      <c r="S34" s="365"/>
      <c r="T34" s="365"/>
      <c r="U34" s="365"/>
      <c r="V34" s="365">
        <f>S34*3+T34*1</f>
        <v>0</v>
      </c>
      <c r="W34" s="125"/>
    </row>
    <row r="35" spans="1:23">
      <c r="A35" s="127" t="e">
        <f>IF(#REF!&lt;&gt;#REF!,#REF!,"")</f>
        <v>#REF!</v>
      </c>
      <c r="B35" s="133">
        <v>30</v>
      </c>
      <c r="C35" s="280" t="s">
        <v>121</v>
      </c>
      <c r="D35" s="274">
        <v>6</v>
      </c>
      <c r="E35" s="135" t="s">
        <v>82</v>
      </c>
      <c r="F35" s="131" t="s">
        <v>197</v>
      </c>
      <c r="G35" s="131" t="s">
        <v>83</v>
      </c>
      <c r="H35" s="637" t="str">
        <f>VLOOKUP(E35,MD!$C$6:$K$94,3,FALSE)</f>
        <v>SKTL</v>
      </c>
      <c r="I35" s="637" t="s">
        <v>197</v>
      </c>
      <c r="J35" s="637" t="str">
        <f>VLOOKUP(G35,MD!$C$6:$K$94,3,FALSE)</f>
        <v>小矮人</v>
      </c>
      <c r="K35" s="639"/>
      <c r="L35" s="200"/>
      <c r="M35" s="200"/>
      <c r="N35" s="200"/>
      <c r="P35" s="125"/>
      <c r="W35" s="125"/>
    </row>
    <row r="36" spans="1:23">
      <c r="A36" s="127" t="e">
        <f>IF(#REF!&lt;&gt;#REF!,#REF!,"")</f>
        <v>#REF!</v>
      </c>
      <c r="B36" s="132">
        <v>31</v>
      </c>
      <c r="C36" s="271" t="s">
        <v>122</v>
      </c>
      <c r="D36" s="277">
        <v>1</v>
      </c>
      <c r="E36" s="121" t="s">
        <v>86</v>
      </c>
      <c r="F36" s="122" t="s">
        <v>197</v>
      </c>
      <c r="G36" s="122" t="s">
        <v>88</v>
      </c>
      <c r="H36" s="637" t="str">
        <f>VLOOKUP(E36,MD!$C$6:$K$94,3,FALSE)</f>
        <v>ALPS_我要買Type R</v>
      </c>
      <c r="I36" s="637" t="s">
        <v>197</v>
      </c>
      <c r="J36" s="637" t="str">
        <f>VLOOKUP(G36,MD!$C$6:$K$94,3,FALSE)</f>
        <v>SCAA CSUN</v>
      </c>
      <c r="K36" s="639"/>
      <c r="L36" s="200"/>
      <c r="M36" s="200"/>
      <c r="N36" s="200"/>
      <c r="P36" s="125" t="s">
        <v>122</v>
      </c>
      <c r="Q36" s="125" t="s">
        <v>198</v>
      </c>
      <c r="R36" s="124" t="s">
        <v>46</v>
      </c>
      <c r="S36" s="124" t="s">
        <v>199</v>
      </c>
      <c r="T36" s="124" t="s">
        <v>200</v>
      </c>
      <c r="U36" s="124" t="s">
        <v>201</v>
      </c>
      <c r="V36" s="124" t="s">
        <v>52</v>
      </c>
    </row>
    <row r="37" spans="1:23">
      <c r="A37" s="127" t="e">
        <f>IF(#REF!&lt;&gt;#REF!,#REF!,"")</f>
        <v>#REF!</v>
      </c>
      <c r="B37" s="133">
        <v>32</v>
      </c>
      <c r="C37" s="271" t="s">
        <v>122</v>
      </c>
      <c r="D37" s="277">
        <v>2</v>
      </c>
      <c r="E37" s="134" t="s">
        <v>87</v>
      </c>
      <c r="F37" s="129" t="s">
        <v>197</v>
      </c>
      <c r="G37" s="638" t="s">
        <v>65</v>
      </c>
      <c r="H37" s="637" t="str">
        <f>VLOOKUP(E37,MD!$C$6:$K$94,3,FALSE)</f>
        <v>華青</v>
      </c>
      <c r="I37" s="637" t="s">
        <v>197</v>
      </c>
      <c r="J37" s="637" t="str">
        <f>VLOOKUP(G37,MD!$C$6:$K$94,3,FALSE)</f>
        <v xml:space="preserve">SCAA the chosen one </v>
      </c>
      <c r="K37" s="639"/>
      <c r="L37" s="200"/>
      <c r="M37" s="200"/>
      <c r="N37" s="200"/>
      <c r="P37" s="125"/>
      <c r="Q37" s="199">
        <v>1</v>
      </c>
      <c r="R37" s="202"/>
      <c r="S37" s="202"/>
      <c r="T37" s="202"/>
      <c r="U37" s="202"/>
      <c r="V37" s="202">
        <f>S37*3+T37*1+U37*0</f>
        <v>0</v>
      </c>
      <c r="W37" s="125"/>
    </row>
    <row r="38" spans="1:23">
      <c r="A38" s="127" t="e">
        <f>IF(#REF!&lt;&gt;#REF!,#REF!,"")</f>
        <v>#REF!</v>
      </c>
      <c r="B38" s="133">
        <v>33</v>
      </c>
      <c r="C38" s="271" t="s">
        <v>122</v>
      </c>
      <c r="D38" s="272">
        <v>3</v>
      </c>
      <c r="E38" s="129" t="s">
        <v>86</v>
      </c>
      <c r="F38" s="129" t="s">
        <v>197</v>
      </c>
      <c r="G38" s="129" t="s">
        <v>65</v>
      </c>
      <c r="H38" s="637" t="str">
        <f>VLOOKUP(E38,MD!$C$6:$K$94,3,FALSE)</f>
        <v>ALPS_我要買Type R</v>
      </c>
      <c r="I38" s="637" t="s">
        <v>197</v>
      </c>
      <c r="J38" s="637" t="str">
        <f>VLOOKUP(G38,MD!$C$6:$K$94,3,FALSE)</f>
        <v xml:space="preserve">SCAA the chosen one </v>
      </c>
      <c r="K38" s="639"/>
      <c r="L38" s="200"/>
      <c r="M38" s="200"/>
      <c r="N38" s="200"/>
      <c r="P38" s="125"/>
      <c r="Q38" s="199">
        <v>2</v>
      </c>
      <c r="R38" s="202"/>
      <c r="S38" s="202"/>
      <c r="T38" s="202"/>
      <c r="U38" s="202"/>
      <c r="V38" s="202">
        <f>S38*3+T38*1</f>
        <v>0</v>
      </c>
      <c r="W38" s="223"/>
    </row>
    <row r="39" spans="1:23">
      <c r="A39" s="127" t="e">
        <f>IF(#REF!&lt;&gt;#REF!,#REF!,"")</f>
        <v>#REF!</v>
      </c>
      <c r="B39" s="133">
        <v>34</v>
      </c>
      <c r="C39" s="271" t="s">
        <v>122</v>
      </c>
      <c r="D39" s="277">
        <v>4</v>
      </c>
      <c r="E39" s="134" t="s">
        <v>87</v>
      </c>
      <c r="F39" s="129" t="s">
        <v>197</v>
      </c>
      <c r="G39" s="638" t="s">
        <v>88</v>
      </c>
      <c r="H39" s="637" t="str">
        <f>VLOOKUP(E39,MD!$C$6:$K$94,3,FALSE)</f>
        <v>華青</v>
      </c>
      <c r="I39" s="637" t="s">
        <v>197</v>
      </c>
      <c r="J39" s="637" t="str">
        <f>VLOOKUP(G39,MD!$C$6:$K$94,3,FALSE)</f>
        <v>SCAA CSUN</v>
      </c>
      <c r="K39" s="639"/>
      <c r="L39" s="200"/>
      <c r="M39" s="200"/>
      <c r="N39" s="200"/>
      <c r="P39" s="125"/>
      <c r="Q39" s="221">
        <v>3</v>
      </c>
      <c r="R39" s="222"/>
      <c r="S39" s="222"/>
      <c r="T39" s="222"/>
      <c r="U39" s="222"/>
      <c r="V39" s="222">
        <f>S39*3+T39*1</f>
        <v>0</v>
      </c>
      <c r="W39" s="223"/>
    </row>
    <row r="40" spans="1:23">
      <c r="A40" s="127" t="e">
        <f>IF(#REF!&lt;&gt;#REF!,#REF!,"")</f>
        <v>#REF!</v>
      </c>
      <c r="B40" s="132">
        <v>35</v>
      </c>
      <c r="C40" s="271" t="s">
        <v>122</v>
      </c>
      <c r="D40" s="277">
        <v>5</v>
      </c>
      <c r="E40" s="134" t="s">
        <v>65</v>
      </c>
      <c r="F40" s="129" t="s">
        <v>197</v>
      </c>
      <c r="G40" s="638" t="s">
        <v>88</v>
      </c>
      <c r="H40" s="637" t="str">
        <f>VLOOKUP(E40,MD!$C$6:$K$94,3,FALSE)</f>
        <v xml:space="preserve">SCAA the chosen one </v>
      </c>
      <c r="I40" s="637" t="s">
        <v>197</v>
      </c>
      <c r="J40" s="637" t="str">
        <f>VLOOKUP(G40,MD!$C$6:$K$94,3,FALSE)</f>
        <v>SCAA CSUN</v>
      </c>
      <c r="K40" s="639"/>
      <c r="L40" s="200"/>
      <c r="M40" s="200"/>
      <c r="N40" s="200"/>
      <c r="P40" s="125"/>
      <c r="Q40" s="364">
        <v>4</v>
      </c>
      <c r="R40" s="365"/>
      <c r="S40" s="365"/>
      <c r="T40" s="365"/>
      <c r="U40" s="365"/>
      <c r="V40" s="365">
        <f>S40*3+T40*1</f>
        <v>0</v>
      </c>
      <c r="W40" s="125"/>
    </row>
    <row r="41" spans="1:23">
      <c r="A41" s="127" t="e">
        <f>IF(#REF!&lt;&gt;#REF!,#REF!,"")</f>
        <v>#REF!</v>
      </c>
      <c r="B41" s="133">
        <v>36</v>
      </c>
      <c r="C41" s="273" t="s">
        <v>122</v>
      </c>
      <c r="D41" s="274">
        <v>6</v>
      </c>
      <c r="E41" s="135" t="s">
        <v>86</v>
      </c>
      <c r="F41" s="131" t="s">
        <v>197</v>
      </c>
      <c r="G41" s="131" t="s">
        <v>87</v>
      </c>
      <c r="H41" s="637" t="str">
        <f>VLOOKUP(E41,MD!$C$6:$K$94,3,FALSE)</f>
        <v>ALPS_我要買Type R</v>
      </c>
      <c r="I41" s="637" t="s">
        <v>197</v>
      </c>
      <c r="J41" s="637" t="str">
        <f>VLOOKUP(G41,MD!$C$6:$K$94,3,FALSE)</f>
        <v>華青</v>
      </c>
      <c r="K41" s="639"/>
      <c r="L41" s="200"/>
      <c r="M41" s="200"/>
      <c r="N41" s="200"/>
      <c r="P41" s="223"/>
      <c r="Q41" s="136"/>
      <c r="R41" s="136"/>
      <c r="S41" s="136"/>
      <c r="T41" s="136"/>
      <c r="U41" s="136"/>
      <c r="V41" s="136"/>
      <c r="W41" s="223"/>
    </row>
    <row r="42" spans="1:23">
      <c r="A42" s="127" t="e">
        <f>IF(#REF!&lt;&gt;#REF!,#REF!,"")</f>
        <v>#REF!</v>
      </c>
      <c r="B42" s="132">
        <v>37</v>
      </c>
      <c r="C42" s="279" t="s">
        <v>123</v>
      </c>
      <c r="D42" s="277">
        <v>1</v>
      </c>
      <c r="E42" s="121" t="s">
        <v>89</v>
      </c>
      <c r="F42" s="122" t="s">
        <v>197</v>
      </c>
      <c r="G42" s="122" t="s">
        <v>90</v>
      </c>
      <c r="H42" s="637" t="str">
        <f>VLOOKUP(E42,MD!$C$6:$K$94,3,FALSE)</f>
        <v>消防處</v>
      </c>
      <c r="I42" s="637" t="s">
        <v>197</v>
      </c>
      <c r="J42" s="637" t="str">
        <f>VLOOKUP(G42,MD!$C$6:$K$94,3,FALSE)</f>
        <v>浸聖呂</v>
      </c>
      <c r="K42" s="639">
        <v>2</v>
      </c>
      <c r="L42" s="200">
        <f>21+21</f>
        <v>42</v>
      </c>
      <c r="M42" s="200">
        <f>13+15</f>
        <v>28</v>
      </c>
      <c r="N42" s="200">
        <v>0</v>
      </c>
      <c r="O42" s="124" t="s">
        <v>597</v>
      </c>
      <c r="P42" s="125" t="s">
        <v>123</v>
      </c>
      <c r="Q42" s="125" t="s">
        <v>198</v>
      </c>
      <c r="R42" s="124" t="s">
        <v>46</v>
      </c>
      <c r="S42" s="124" t="s">
        <v>199</v>
      </c>
      <c r="T42" s="124" t="s">
        <v>200</v>
      </c>
      <c r="U42" s="124" t="s">
        <v>201</v>
      </c>
      <c r="V42" s="124" t="s">
        <v>52</v>
      </c>
      <c r="W42" s="125"/>
    </row>
    <row r="43" spans="1:23" ht="16.5">
      <c r="A43" s="127" t="e">
        <f>IF(#REF!&lt;&gt;#REF!,#REF!,"")</f>
        <v>#REF!</v>
      </c>
      <c r="B43" s="133">
        <v>38</v>
      </c>
      <c r="C43" s="279" t="s">
        <v>123</v>
      </c>
      <c r="D43" s="277">
        <v>2</v>
      </c>
      <c r="E43" s="134" t="s">
        <v>58</v>
      </c>
      <c r="F43" s="129" t="s">
        <v>197</v>
      </c>
      <c r="G43" s="638" t="s">
        <v>66</v>
      </c>
      <c r="H43" s="637" t="str">
        <f>VLOOKUP(E43,MD!$C$6:$K$94,3,FALSE)</f>
        <v>瘸左瘸埋右</v>
      </c>
      <c r="I43" s="637" t="s">
        <v>197</v>
      </c>
      <c r="J43" s="637" t="str">
        <f>VLOOKUP(G43,MD!$C$6:$K$94,3,FALSE)</f>
        <v>美偶</v>
      </c>
      <c r="K43" s="639">
        <v>2</v>
      </c>
      <c r="L43" s="200">
        <f>21+21</f>
        <v>42</v>
      </c>
      <c r="M43" s="200">
        <f>17+11</f>
        <v>28</v>
      </c>
      <c r="N43" s="200">
        <v>0</v>
      </c>
      <c r="O43" s="124" t="s">
        <v>598</v>
      </c>
      <c r="P43" s="223"/>
      <c r="Q43" s="199">
        <v>1</v>
      </c>
      <c r="R43" s="501" t="s">
        <v>603</v>
      </c>
      <c r="S43" s="202">
        <v>3</v>
      </c>
      <c r="T43" s="202">
        <v>0</v>
      </c>
      <c r="U43" s="202">
        <v>0</v>
      </c>
      <c r="V43" s="202">
        <f>S43*3+T43*1+U43*0</f>
        <v>9</v>
      </c>
      <c r="W43" s="223"/>
    </row>
    <row r="44" spans="1:23" ht="16.5">
      <c r="A44" s="127" t="e">
        <f>IF(#REF!&lt;&gt;#REF!,#REF!,"")</f>
        <v>#REF!</v>
      </c>
      <c r="B44" s="133">
        <v>39</v>
      </c>
      <c r="C44" s="271" t="s">
        <v>123</v>
      </c>
      <c r="D44" s="272">
        <v>3</v>
      </c>
      <c r="E44" s="129" t="s">
        <v>89</v>
      </c>
      <c r="F44" s="129" t="s">
        <v>197</v>
      </c>
      <c r="G44" s="129" t="s">
        <v>66</v>
      </c>
      <c r="H44" s="637" t="str">
        <f>VLOOKUP(E44,MD!$C$6:$K$94,3,FALSE)</f>
        <v>消防處</v>
      </c>
      <c r="I44" s="637" t="s">
        <v>197</v>
      </c>
      <c r="J44" s="637" t="str">
        <f>VLOOKUP(G44,MD!$C$6:$K$94,3,FALSE)</f>
        <v>美偶</v>
      </c>
      <c r="K44" s="639">
        <v>2</v>
      </c>
      <c r="L44" s="200">
        <f>21+21</f>
        <v>42</v>
      </c>
      <c r="M44" s="200">
        <f>7+9</f>
        <v>16</v>
      </c>
      <c r="N44" s="200">
        <v>0</v>
      </c>
      <c r="O44" s="124" t="s">
        <v>599</v>
      </c>
      <c r="P44" s="223"/>
      <c r="Q44" s="199">
        <v>2</v>
      </c>
      <c r="R44" s="501" t="s">
        <v>604</v>
      </c>
      <c r="S44" s="202">
        <v>2</v>
      </c>
      <c r="T44" s="202">
        <v>0</v>
      </c>
      <c r="U44" s="202">
        <v>1</v>
      </c>
      <c r="V44" s="202">
        <f>S44*3+T44*1</f>
        <v>6</v>
      </c>
      <c r="W44" s="223"/>
    </row>
    <row r="45" spans="1:23" ht="16.5">
      <c r="A45" s="127" t="e">
        <f>IF(#REF!&lt;&gt;#REF!,#REF!,"")</f>
        <v>#REF!</v>
      </c>
      <c r="B45" s="133">
        <v>40</v>
      </c>
      <c r="C45" s="279" t="s">
        <v>123</v>
      </c>
      <c r="D45" s="277">
        <v>4</v>
      </c>
      <c r="E45" s="134" t="s">
        <v>58</v>
      </c>
      <c r="F45" s="129" t="s">
        <v>197</v>
      </c>
      <c r="G45" s="638" t="s">
        <v>90</v>
      </c>
      <c r="H45" s="637" t="str">
        <f>VLOOKUP(E45,MD!$C$6:$K$94,3,FALSE)</f>
        <v>瘸左瘸埋右</v>
      </c>
      <c r="I45" s="637" t="s">
        <v>197</v>
      </c>
      <c r="J45" s="637" t="str">
        <f>VLOOKUP(G45,MD!$C$6:$K$94,3,FALSE)</f>
        <v>浸聖呂</v>
      </c>
      <c r="K45" s="639">
        <v>2</v>
      </c>
      <c r="L45" s="200">
        <f>21+21</f>
        <v>42</v>
      </c>
      <c r="M45" s="200">
        <f>18+17</f>
        <v>35</v>
      </c>
      <c r="N45" s="200">
        <v>0</v>
      </c>
      <c r="O45" s="124" t="s">
        <v>600</v>
      </c>
      <c r="P45" s="223"/>
      <c r="Q45" s="221">
        <v>3</v>
      </c>
      <c r="R45" s="503" t="s">
        <v>605</v>
      </c>
      <c r="S45" s="222">
        <v>0</v>
      </c>
      <c r="T45" s="222">
        <v>1</v>
      </c>
      <c r="U45" s="222">
        <v>2</v>
      </c>
      <c r="V45" s="222">
        <f>S45*3+T45*1</f>
        <v>1</v>
      </c>
      <c r="W45" s="223"/>
    </row>
    <row r="46" spans="1:23" ht="16.5">
      <c r="B46" s="132">
        <v>41</v>
      </c>
      <c r="C46" s="279" t="s">
        <v>123</v>
      </c>
      <c r="D46" s="277">
        <v>5</v>
      </c>
      <c r="E46" s="134" t="s">
        <v>66</v>
      </c>
      <c r="F46" s="129" t="s">
        <v>197</v>
      </c>
      <c r="G46" s="638" t="s">
        <v>90</v>
      </c>
      <c r="H46" s="637" t="str">
        <f>VLOOKUP(E46,MD!$C$6:$K$94,3,FALSE)</f>
        <v>美偶</v>
      </c>
      <c r="I46" s="637" t="s">
        <v>197</v>
      </c>
      <c r="J46" s="637" t="str">
        <f>VLOOKUP(G46,MD!$C$6:$K$94,3,FALSE)</f>
        <v>浸聖呂</v>
      </c>
      <c r="K46" s="639">
        <v>1</v>
      </c>
      <c r="L46" s="200">
        <f>23+19</f>
        <v>42</v>
      </c>
      <c r="M46" s="200">
        <f>21+21</f>
        <v>42</v>
      </c>
      <c r="N46" s="200">
        <v>1</v>
      </c>
      <c r="O46" s="124" t="s">
        <v>601</v>
      </c>
      <c r="P46" s="223"/>
      <c r="Q46" s="364">
        <v>4</v>
      </c>
      <c r="R46" s="507" t="s">
        <v>606</v>
      </c>
      <c r="S46" s="365">
        <v>0</v>
      </c>
      <c r="T46" s="365">
        <v>1</v>
      </c>
      <c r="U46" s="365">
        <v>2</v>
      </c>
      <c r="V46" s="365">
        <f>S46*3+T46*1</f>
        <v>1</v>
      </c>
      <c r="W46" s="223"/>
    </row>
    <row r="47" spans="1:23">
      <c r="B47" s="133">
        <v>42</v>
      </c>
      <c r="C47" s="273" t="s">
        <v>123</v>
      </c>
      <c r="D47" s="274">
        <v>6</v>
      </c>
      <c r="E47" s="135" t="s">
        <v>89</v>
      </c>
      <c r="F47" s="131" t="s">
        <v>197</v>
      </c>
      <c r="G47" s="131" t="s">
        <v>58</v>
      </c>
      <c r="H47" s="637" t="str">
        <f>VLOOKUP(E47,MD!$C$6:$K$94,3,FALSE)</f>
        <v>消防處</v>
      </c>
      <c r="I47" s="637" t="s">
        <v>197</v>
      </c>
      <c r="J47" s="637" t="str">
        <f>VLOOKUP(G47,MD!$C$6:$K$94,3,FALSE)</f>
        <v>瘸左瘸埋右</v>
      </c>
      <c r="K47" s="639">
        <v>2</v>
      </c>
      <c r="L47" s="200">
        <f>21+24</f>
        <v>45</v>
      </c>
      <c r="M47" s="200">
        <f>19+22</f>
        <v>41</v>
      </c>
      <c r="N47" s="200">
        <v>0</v>
      </c>
      <c r="O47" s="124" t="s">
        <v>602</v>
      </c>
      <c r="P47" s="223"/>
      <c r="W47" s="125"/>
    </row>
    <row r="48" spans="1:23">
      <c r="B48" s="132">
        <v>43</v>
      </c>
      <c r="C48" s="279" t="s">
        <v>124</v>
      </c>
      <c r="D48" s="277">
        <v>1</v>
      </c>
      <c r="E48" s="134" t="s">
        <v>91</v>
      </c>
      <c r="F48" s="129" t="s">
        <v>197</v>
      </c>
      <c r="G48" s="638" t="s">
        <v>71</v>
      </c>
      <c r="H48" s="637" t="str">
        <f>VLOOKUP(E48,MD!$C$6:$K$94,3,FALSE)</f>
        <v>紅藍</v>
      </c>
      <c r="I48" s="637" t="s">
        <v>197</v>
      </c>
      <c r="J48" s="637" t="str">
        <f>VLOOKUP(G48,MD!$C$6:$K$94,3,FALSE)</f>
        <v>呂郭碧鳳</v>
      </c>
      <c r="K48" s="639">
        <v>2</v>
      </c>
      <c r="L48" s="200">
        <f>21+21</f>
        <v>42</v>
      </c>
      <c r="M48" s="200">
        <f>11+8</f>
        <v>19</v>
      </c>
      <c r="N48" s="200">
        <v>0</v>
      </c>
      <c r="O48" s="124" t="s">
        <v>703</v>
      </c>
      <c r="P48" s="125" t="s">
        <v>124</v>
      </c>
      <c r="Q48" s="125" t="s">
        <v>198</v>
      </c>
      <c r="R48" s="124" t="s">
        <v>46</v>
      </c>
      <c r="S48" s="124" t="s">
        <v>199</v>
      </c>
      <c r="T48" s="124" t="s">
        <v>200</v>
      </c>
      <c r="U48" s="124" t="s">
        <v>201</v>
      </c>
      <c r="V48" s="124" t="s">
        <v>52</v>
      </c>
    </row>
    <row r="49" spans="2:22">
      <c r="B49" s="133">
        <v>44</v>
      </c>
      <c r="C49" s="279" t="s">
        <v>124</v>
      </c>
      <c r="D49" s="277">
        <v>2</v>
      </c>
      <c r="E49" s="134" t="s">
        <v>43</v>
      </c>
      <c r="F49" s="129" t="s">
        <v>197</v>
      </c>
      <c r="G49" s="638" t="s">
        <v>69</v>
      </c>
      <c r="H49" s="637" t="str">
        <f>VLOOKUP(E49,MD!$C$6:$K$94,3,FALSE)</f>
        <v>撈碧鵰</v>
      </c>
      <c r="I49" s="637" t="s">
        <v>197</v>
      </c>
      <c r="J49" s="637" t="str">
        <f>VLOOKUP(G49,MD!$C$6:$K$94,3,FALSE)</f>
        <v>For&amp;Ray</v>
      </c>
      <c r="K49" s="639">
        <v>0</v>
      </c>
      <c r="L49" s="200">
        <f>11+19</f>
        <v>30</v>
      </c>
      <c r="M49" s="200">
        <f>21+21</f>
        <v>42</v>
      </c>
      <c r="N49" s="200">
        <v>2</v>
      </c>
      <c r="O49" s="124" t="s">
        <v>704</v>
      </c>
      <c r="Q49" s="199">
        <v>1</v>
      </c>
      <c r="R49" s="202" t="s">
        <v>705</v>
      </c>
      <c r="S49" s="202">
        <v>3</v>
      </c>
      <c r="T49" s="202">
        <v>0</v>
      </c>
      <c r="U49" s="202">
        <v>0</v>
      </c>
      <c r="V49" s="202">
        <f>S49*3+T49*1+U49*0</f>
        <v>9</v>
      </c>
    </row>
    <row r="50" spans="2:22" ht="16.5">
      <c r="B50" s="133">
        <v>45</v>
      </c>
      <c r="C50" s="271" t="s">
        <v>124</v>
      </c>
      <c r="D50" s="272">
        <v>3</v>
      </c>
      <c r="E50" s="129" t="s">
        <v>91</v>
      </c>
      <c r="F50" s="129" t="s">
        <v>197</v>
      </c>
      <c r="G50" s="129" t="s">
        <v>69</v>
      </c>
      <c r="H50" s="637" t="str">
        <f>VLOOKUP(E50,MD!$C$6:$K$94,3,FALSE)</f>
        <v>紅藍</v>
      </c>
      <c r="I50" s="637" t="s">
        <v>197</v>
      </c>
      <c r="J50" s="637" t="str">
        <f>VLOOKUP(G50,MD!$C$6:$K$94,3,FALSE)</f>
        <v>For&amp;Ray</v>
      </c>
      <c r="K50" s="639">
        <v>0</v>
      </c>
      <c r="L50" s="200">
        <v>0</v>
      </c>
      <c r="M50" s="200">
        <f>21+21</f>
        <v>42</v>
      </c>
      <c r="N50" s="200">
        <v>2</v>
      </c>
      <c r="O50" s="124" t="s">
        <v>701</v>
      </c>
      <c r="P50" s="125"/>
      <c r="Q50" s="199">
        <v>2</v>
      </c>
      <c r="R50" s="501" t="s">
        <v>706</v>
      </c>
      <c r="S50" s="202">
        <v>2</v>
      </c>
      <c r="T50" s="202">
        <v>0</v>
      </c>
      <c r="U50" s="202">
        <v>1</v>
      </c>
      <c r="V50" s="202">
        <f>S50*3+T50*1+U50*0</f>
        <v>6</v>
      </c>
    </row>
    <row r="51" spans="2:22" ht="16.5">
      <c r="B51" s="133">
        <v>46</v>
      </c>
      <c r="C51" s="279" t="s">
        <v>124</v>
      </c>
      <c r="D51" s="277">
        <v>4</v>
      </c>
      <c r="E51" s="134" t="s">
        <v>43</v>
      </c>
      <c r="F51" s="129" t="s">
        <v>197</v>
      </c>
      <c r="G51" s="638" t="s">
        <v>71</v>
      </c>
      <c r="H51" s="637" t="str">
        <f>VLOOKUP(E51,MD!$C$6:$K$94,3,FALSE)</f>
        <v>撈碧鵰</v>
      </c>
      <c r="I51" s="637" t="s">
        <v>197</v>
      </c>
      <c r="J51" s="637" t="str">
        <f>VLOOKUP(G51,MD!$C$6:$K$94,3,FALSE)</f>
        <v>呂郭碧鳳</v>
      </c>
      <c r="K51" s="639">
        <v>2</v>
      </c>
      <c r="L51" s="200">
        <v>42</v>
      </c>
      <c r="M51" s="200">
        <v>0</v>
      </c>
      <c r="N51" s="200">
        <v>0</v>
      </c>
      <c r="O51" s="124" t="s">
        <v>702</v>
      </c>
      <c r="Q51" s="221">
        <v>3</v>
      </c>
      <c r="R51" s="503" t="s">
        <v>707</v>
      </c>
      <c r="S51" s="222">
        <v>1</v>
      </c>
      <c r="T51" s="222">
        <v>0</v>
      </c>
      <c r="U51" s="222">
        <v>2</v>
      </c>
      <c r="V51" s="222">
        <f>S51*3+T51*1+U51*0</f>
        <v>3</v>
      </c>
    </row>
    <row r="52" spans="2:22" ht="16.5">
      <c r="B52" s="132">
        <v>47</v>
      </c>
      <c r="C52" s="279" t="s">
        <v>124</v>
      </c>
      <c r="D52" s="277">
        <v>5</v>
      </c>
      <c r="E52" s="134" t="s">
        <v>69</v>
      </c>
      <c r="F52" s="129" t="s">
        <v>197</v>
      </c>
      <c r="G52" s="638" t="s">
        <v>71</v>
      </c>
      <c r="H52" s="637" t="str">
        <f>VLOOKUP(E52,MD!$C$6:$K$94,3,FALSE)</f>
        <v>For&amp;Ray</v>
      </c>
      <c r="I52" s="637" t="s">
        <v>197</v>
      </c>
      <c r="J52" s="637" t="str">
        <f>VLOOKUP(G52,MD!$C$6:$K$94,3,FALSE)</f>
        <v>呂郭碧鳳</v>
      </c>
      <c r="K52" s="639">
        <v>2</v>
      </c>
      <c r="L52" s="200">
        <v>42</v>
      </c>
      <c r="M52" s="200">
        <v>0</v>
      </c>
      <c r="N52" s="200">
        <v>0</v>
      </c>
      <c r="O52" s="124" t="s">
        <v>702</v>
      </c>
      <c r="Q52" s="364">
        <v>4</v>
      </c>
      <c r="R52" s="507" t="s">
        <v>708</v>
      </c>
      <c r="S52" s="365">
        <v>0</v>
      </c>
      <c r="T52" s="365">
        <v>0</v>
      </c>
      <c r="U52" s="365">
        <v>3</v>
      </c>
      <c r="V52" s="365">
        <f>S52*3+T52*1</f>
        <v>0</v>
      </c>
    </row>
    <row r="53" spans="2:22" ht="16.5">
      <c r="B53" s="133">
        <v>48</v>
      </c>
      <c r="C53" s="281" t="s">
        <v>124</v>
      </c>
      <c r="D53" s="274">
        <v>6</v>
      </c>
      <c r="E53" s="135" t="s">
        <v>91</v>
      </c>
      <c r="F53" s="131" t="s">
        <v>197</v>
      </c>
      <c r="G53" s="131" t="s">
        <v>43</v>
      </c>
      <c r="H53" s="637" t="str">
        <f>VLOOKUP(E53,MD!$C$6:$K$94,3,FALSE)</f>
        <v>紅藍</v>
      </c>
      <c r="I53" s="637" t="s">
        <v>197</v>
      </c>
      <c r="J53" s="637" t="str">
        <f>VLOOKUP(G53,MD!$C$6:$K$94,3,FALSE)</f>
        <v>撈碧鵰</v>
      </c>
      <c r="K53" s="639">
        <v>0</v>
      </c>
      <c r="L53" s="200">
        <v>0</v>
      </c>
      <c r="M53" s="200">
        <f>21+21</f>
        <v>42</v>
      </c>
      <c r="N53" s="200">
        <v>2</v>
      </c>
      <c r="O53" s="124" t="s">
        <v>701</v>
      </c>
    </row>
    <row r="54" spans="2:22">
      <c r="H54" s="641"/>
      <c r="I54" s="641"/>
      <c r="J54" s="641"/>
      <c r="P54" s="136"/>
    </row>
    <row r="67" spans="16:23">
      <c r="Q67" s="136"/>
      <c r="R67" s="136"/>
      <c r="S67" s="136"/>
      <c r="T67" s="136"/>
      <c r="U67" s="136"/>
      <c r="V67" s="136"/>
      <c r="W67" s="136"/>
    </row>
    <row r="68" spans="16:23">
      <c r="P68" s="136"/>
    </row>
    <row r="69" spans="16:23">
      <c r="P69" s="136"/>
    </row>
    <row r="70" spans="16:23">
      <c r="P70" s="136"/>
    </row>
    <row r="71" spans="16:23">
      <c r="P71" s="136"/>
    </row>
    <row r="81" spans="16:23">
      <c r="Q81" s="136"/>
      <c r="R81" s="136"/>
      <c r="S81" s="136"/>
      <c r="T81" s="136"/>
      <c r="U81" s="136"/>
      <c r="V81" s="136"/>
      <c r="W81" s="136"/>
    </row>
    <row r="82" spans="16:23">
      <c r="P82" s="136"/>
      <c r="Q82" s="136"/>
      <c r="R82" s="136"/>
      <c r="S82" s="136"/>
      <c r="T82" s="136"/>
      <c r="U82" s="136"/>
      <c r="V82" s="136"/>
      <c r="W82" s="136"/>
    </row>
    <row r="83" spans="16:23">
      <c r="P83" s="136"/>
      <c r="Q83" s="136"/>
      <c r="R83" s="136"/>
      <c r="S83" s="136"/>
      <c r="T83" s="136"/>
      <c r="U83" s="136"/>
      <c r="V83" s="136"/>
      <c r="W83" s="136"/>
    </row>
    <row r="84" spans="16:23">
      <c r="P84" s="136"/>
      <c r="Q84" s="136"/>
      <c r="R84" s="136"/>
      <c r="S84" s="136"/>
      <c r="T84" s="136"/>
      <c r="U84" s="136"/>
      <c r="V84" s="136"/>
      <c r="W84" s="136"/>
    </row>
    <row r="85" spans="16:23">
      <c r="P85" s="136"/>
    </row>
  </sheetData>
  <sheetProtection selectLockedCells="1" selectUnlockedCells="1"/>
  <mergeCells count="4">
    <mergeCell ref="C4:D4"/>
    <mergeCell ref="E4:G4"/>
    <mergeCell ref="C5:D5"/>
    <mergeCell ref="E5:G5"/>
  </mergeCells>
  <phoneticPr fontId="77" type="noConversion"/>
  <printOptions horizontalCentered="1" verticalCentered="1"/>
  <pageMargins left="0.33" right="0.37" top="0.75" bottom="0.75" header="0.3" footer="0.3"/>
  <pageSetup paperSize="9" scale="74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70" zoomScaleNormal="70" workbookViewId="0">
      <selection activeCell="AE12" sqref="AE12"/>
    </sheetView>
  </sheetViews>
  <sheetFormatPr defaultColWidth="7.6640625" defaultRowHeight="20.25"/>
  <cols>
    <col min="1" max="1" width="3.6640625" style="564" customWidth="1"/>
    <col min="2" max="4" width="9" style="564" customWidth="1"/>
    <col min="5" max="5" width="26.109375" style="566" customWidth="1"/>
    <col min="6" max="6" width="17.5546875" style="566" customWidth="1"/>
    <col min="7" max="7" width="11.77734375" style="566" customWidth="1"/>
    <col min="8" max="8" width="7.33203125" style="566" customWidth="1"/>
    <col min="9" max="9" width="17.5546875" style="566" customWidth="1"/>
    <col min="10" max="10" width="11.77734375" style="566" customWidth="1"/>
    <col min="11" max="11" width="8.6640625" style="566" customWidth="1"/>
    <col min="12" max="12" width="7.21875" style="566" bestFit="1" customWidth="1"/>
    <col min="13" max="13" width="15.21875" style="564" bestFit="1" customWidth="1"/>
    <col min="14" max="14" width="18.6640625" style="565" bestFit="1" customWidth="1"/>
    <col min="15" max="15" width="17.5546875" style="564" customWidth="1"/>
    <col min="16" max="16" width="23.109375" style="564" hidden="1" customWidth="1"/>
    <col min="17" max="17" width="17.6640625" style="564" hidden="1" customWidth="1"/>
    <col min="18" max="19" width="18.21875" style="564" hidden="1" customWidth="1"/>
    <col min="20" max="16384" width="7.6640625" style="564"/>
  </cols>
  <sheetData>
    <row r="1" spans="1:19" ht="21" customHeight="1">
      <c r="A1" s="136"/>
      <c r="B1" s="569" t="s">
        <v>637</v>
      </c>
      <c r="C1" s="570"/>
      <c r="D1" s="570"/>
      <c r="E1" s="15"/>
      <c r="F1" s="571"/>
      <c r="G1" s="571"/>
      <c r="H1" s="571"/>
      <c r="I1" s="571"/>
      <c r="J1" s="571"/>
      <c r="K1" s="571"/>
      <c r="L1" s="571"/>
      <c r="M1" s="572"/>
      <c r="N1" s="15"/>
      <c r="O1" s="136"/>
      <c r="P1" s="136"/>
      <c r="Q1" s="136"/>
    </row>
    <row r="2" spans="1:19" ht="21" customHeight="1">
      <c r="A2" s="136"/>
      <c r="B2" s="573" t="s">
        <v>44</v>
      </c>
      <c r="C2" s="573"/>
      <c r="D2" s="573"/>
      <c r="E2" s="571"/>
      <c r="F2" s="571"/>
      <c r="G2" s="571"/>
      <c r="H2" s="571"/>
      <c r="I2" s="571"/>
      <c r="J2" s="571"/>
      <c r="K2" s="574"/>
      <c r="L2" s="574"/>
      <c r="M2" s="572"/>
      <c r="N2" s="15"/>
      <c r="O2" s="136"/>
      <c r="P2" s="136"/>
      <c r="Q2" s="136"/>
    </row>
    <row r="3" spans="1:19" ht="21" customHeight="1">
      <c r="A3" s="136"/>
      <c r="B3" s="575" t="s">
        <v>638</v>
      </c>
      <c r="C3" s="576"/>
      <c r="D3" s="576"/>
      <c r="E3" s="15"/>
      <c r="F3" s="574"/>
      <c r="G3" s="574"/>
      <c r="H3" s="574"/>
      <c r="I3" s="574"/>
      <c r="J3" s="574"/>
      <c r="K3" s="574"/>
      <c r="L3" s="574"/>
      <c r="M3" s="577"/>
      <c r="N3" s="203"/>
      <c r="O3" s="578"/>
      <c r="P3" s="136"/>
      <c r="Q3" s="136"/>
    </row>
    <row r="4" spans="1:19" ht="21" customHeight="1">
      <c r="A4" s="136"/>
      <c r="B4" s="579" t="s">
        <v>639</v>
      </c>
      <c r="C4" s="16" t="s">
        <v>45</v>
      </c>
      <c r="D4" s="580" t="s">
        <v>46</v>
      </c>
      <c r="E4" s="17" t="s">
        <v>47</v>
      </c>
      <c r="F4" s="581"/>
      <c r="G4" s="582"/>
      <c r="H4" s="583" t="s">
        <v>48</v>
      </c>
      <c r="I4" s="581"/>
      <c r="J4" s="582"/>
      <c r="K4" s="583" t="s">
        <v>48</v>
      </c>
      <c r="L4" s="581" t="s">
        <v>640</v>
      </c>
      <c r="M4" s="17" t="s">
        <v>49</v>
      </c>
      <c r="N4" s="16"/>
      <c r="O4" s="18"/>
      <c r="P4" s="136"/>
      <c r="Q4" s="136"/>
    </row>
    <row r="5" spans="1:19" ht="21" customHeight="1" thickBot="1">
      <c r="A5" s="136"/>
      <c r="B5" s="584" t="s">
        <v>50</v>
      </c>
      <c r="C5" s="17" t="s">
        <v>641</v>
      </c>
      <c r="D5" s="585" t="s">
        <v>51</v>
      </c>
      <c r="E5" s="204" t="s">
        <v>642</v>
      </c>
      <c r="F5" s="586" t="s">
        <v>643</v>
      </c>
      <c r="G5" s="586" t="s">
        <v>644</v>
      </c>
      <c r="H5" s="587" t="s">
        <v>52</v>
      </c>
      <c r="I5" s="586" t="s">
        <v>645</v>
      </c>
      <c r="J5" s="586" t="s">
        <v>644</v>
      </c>
      <c r="K5" s="587" t="s">
        <v>52</v>
      </c>
      <c r="L5" s="588" t="s">
        <v>52</v>
      </c>
      <c r="M5" s="589" t="s">
        <v>641</v>
      </c>
      <c r="N5" s="590"/>
      <c r="O5" s="590" t="s">
        <v>646</v>
      </c>
      <c r="P5" s="262" t="s">
        <v>647</v>
      </c>
      <c r="Q5" s="591" t="s">
        <v>648</v>
      </c>
      <c r="R5" s="262" t="s">
        <v>294</v>
      </c>
      <c r="S5" s="421" t="s">
        <v>295</v>
      </c>
    </row>
    <row r="6" spans="1:19" ht="20.100000000000001" customHeight="1">
      <c r="A6" s="327"/>
      <c r="B6" s="592">
        <v>1</v>
      </c>
      <c r="C6" s="593" t="str">
        <f>M6</f>
        <v>A1</v>
      </c>
      <c r="D6" s="593">
        <v>1</v>
      </c>
      <c r="E6" s="593" t="s">
        <v>649</v>
      </c>
      <c r="F6" s="593" t="s">
        <v>650</v>
      </c>
      <c r="G6" s="594" t="s">
        <v>319</v>
      </c>
      <c r="H6" s="595">
        <v>45</v>
      </c>
      <c r="I6" s="593" t="s">
        <v>651</v>
      </c>
      <c r="J6" s="593" t="s">
        <v>320</v>
      </c>
      <c r="K6" s="595">
        <v>45</v>
      </c>
      <c r="L6" s="596">
        <f t="shared" ref="L6:L24" si="0">H6+K6</f>
        <v>90</v>
      </c>
      <c r="M6" s="597" t="s">
        <v>53</v>
      </c>
      <c r="N6" s="205"/>
      <c r="O6" s="20"/>
      <c r="P6" s="598" t="e">
        <f>VLOOKUP(E6,WBFormat!N$36:O$54,2,FALSE)</f>
        <v>#N/A</v>
      </c>
      <c r="Q6" s="598" t="e">
        <f>P6/2</f>
        <v>#N/A</v>
      </c>
      <c r="R6" s="566"/>
      <c r="S6" s="566">
        <f>R6/2</f>
        <v>0</v>
      </c>
    </row>
    <row r="7" spans="1:19" ht="20.100000000000001" customHeight="1">
      <c r="A7" s="327"/>
      <c r="B7" s="599">
        <v>2</v>
      </c>
      <c r="C7" s="18" t="str">
        <f>M7</f>
        <v>B1</v>
      </c>
      <c r="D7" s="18">
        <v>2</v>
      </c>
      <c r="E7" s="18" t="s">
        <v>308</v>
      </c>
      <c r="F7" s="18" t="s">
        <v>652</v>
      </c>
      <c r="G7" s="18" t="s">
        <v>326</v>
      </c>
      <c r="H7" s="600">
        <v>41.25</v>
      </c>
      <c r="I7" s="18" t="s">
        <v>653</v>
      </c>
      <c r="J7" s="18" t="s">
        <v>327</v>
      </c>
      <c r="K7" s="600">
        <v>41.25</v>
      </c>
      <c r="L7" s="601">
        <f t="shared" si="0"/>
        <v>82.5</v>
      </c>
      <c r="M7" s="602" t="s">
        <v>54</v>
      </c>
      <c r="N7" s="19"/>
      <c r="O7" s="18"/>
      <c r="P7" s="598" t="e">
        <f>VLOOKUP(E7,WBFormat!N$36:O$54,2,FALSE)</f>
        <v>#N/A</v>
      </c>
      <c r="Q7" s="598" t="e">
        <f t="shared" ref="Q7:Q24" si="1">P7/2</f>
        <v>#N/A</v>
      </c>
      <c r="R7" s="566"/>
      <c r="S7" s="566">
        <f t="shared" ref="S7:S18" si="2">R7/2</f>
        <v>0</v>
      </c>
    </row>
    <row r="8" spans="1:19" ht="20.100000000000001" customHeight="1">
      <c r="A8" s="327"/>
      <c r="B8" s="599">
        <v>3</v>
      </c>
      <c r="C8" s="18" t="str">
        <f>M8</f>
        <v>C1</v>
      </c>
      <c r="D8" s="18">
        <v>3</v>
      </c>
      <c r="E8" s="18" t="s">
        <v>301</v>
      </c>
      <c r="F8" s="18" t="s">
        <v>654</v>
      </c>
      <c r="G8" s="22" t="s">
        <v>311</v>
      </c>
      <c r="H8" s="600">
        <v>30</v>
      </c>
      <c r="I8" s="18" t="s">
        <v>655</v>
      </c>
      <c r="J8" s="18" t="s">
        <v>312</v>
      </c>
      <c r="K8" s="600">
        <v>30</v>
      </c>
      <c r="L8" s="601">
        <f t="shared" si="0"/>
        <v>60</v>
      </c>
      <c r="M8" s="602" t="s">
        <v>55</v>
      </c>
      <c r="N8" s="19"/>
      <c r="O8" s="18"/>
      <c r="P8" s="598" t="e">
        <f>VLOOKUP(E8,WBFormat!N$36:O$54,2,FALSE)</f>
        <v>#N/A</v>
      </c>
      <c r="Q8" s="598" t="e">
        <f t="shared" si="1"/>
        <v>#N/A</v>
      </c>
      <c r="R8" s="566"/>
      <c r="S8" s="566">
        <f t="shared" si="2"/>
        <v>0</v>
      </c>
    </row>
    <row r="9" spans="1:19" ht="20.100000000000001" customHeight="1">
      <c r="A9" s="327"/>
      <c r="B9" s="599">
        <v>4</v>
      </c>
      <c r="C9" s="18" t="str">
        <f>M9</f>
        <v>D1</v>
      </c>
      <c r="D9" s="18">
        <v>4</v>
      </c>
      <c r="E9" s="18" t="s">
        <v>656</v>
      </c>
      <c r="F9" s="18" t="s">
        <v>657</v>
      </c>
      <c r="G9" s="18" t="s">
        <v>328</v>
      </c>
      <c r="H9" s="600">
        <v>45</v>
      </c>
      <c r="I9" s="18" t="s">
        <v>658</v>
      </c>
      <c r="J9" s="603" t="s">
        <v>68</v>
      </c>
      <c r="K9" s="600">
        <v>0</v>
      </c>
      <c r="L9" s="601">
        <f t="shared" si="0"/>
        <v>45</v>
      </c>
      <c r="M9" s="602" t="s">
        <v>56</v>
      </c>
      <c r="N9" s="19"/>
      <c r="O9" s="18"/>
      <c r="P9" s="598">
        <v>72</v>
      </c>
      <c r="Q9" s="598">
        <f t="shared" si="1"/>
        <v>36</v>
      </c>
      <c r="R9" s="566"/>
      <c r="S9" s="566">
        <f t="shared" si="2"/>
        <v>0</v>
      </c>
    </row>
    <row r="10" spans="1:19" ht="20.100000000000001" customHeight="1">
      <c r="A10" s="327"/>
      <c r="B10" s="599">
        <v>5</v>
      </c>
      <c r="C10" s="18" t="str">
        <f t="shared" ref="C10:C41" si="3">M10</f>
        <v>D2</v>
      </c>
      <c r="D10" s="18">
        <v>5</v>
      </c>
      <c r="E10" s="18" t="s">
        <v>302</v>
      </c>
      <c r="F10" s="18" t="s">
        <v>659</v>
      </c>
      <c r="G10" s="18" t="s">
        <v>313</v>
      </c>
      <c r="H10" s="604">
        <v>24</v>
      </c>
      <c r="I10" s="18" t="s">
        <v>660</v>
      </c>
      <c r="J10" s="18" t="s">
        <v>315</v>
      </c>
      <c r="K10" s="600">
        <v>18</v>
      </c>
      <c r="L10" s="601">
        <f t="shared" si="0"/>
        <v>42</v>
      </c>
      <c r="M10" s="602" t="s">
        <v>60</v>
      </c>
      <c r="N10" s="19"/>
      <c r="O10" s="18"/>
      <c r="P10" s="598" t="e">
        <f>VLOOKUP(E10,WBFormat!N$36:O$54,2,FALSE)</f>
        <v>#N/A</v>
      </c>
      <c r="Q10" s="598" t="e">
        <f t="shared" si="1"/>
        <v>#N/A</v>
      </c>
      <c r="R10" s="566">
        <v>0</v>
      </c>
      <c r="S10" s="566">
        <f t="shared" si="2"/>
        <v>0</v>
      </c>
    </row>
    <row r="11" spans="1:19" ht="20.100000000000001" customHeight="1">
      <c r="A11" s="327"/>
      <c r="B11" s="599">
        <v>6</v>
      </c>
      <c r="C11" s="18" t="str">
        <f t="shared" si="3"/>
        <v>C2</v>
      </c>
      <c r="D11" s="18">
        <v>6</v>
      </c>
      <c r="E11" s="18" t="s">
        <v>303</v>
      </c>
      <c r="F11" s="18" t="s">
        <v>661</v>
      </c>
      <c r="G11" s="18" t="s">
        <v>316</v>
      </c>
      <c r="H11" s="600">
        <v>0</v>
      </c>
      <c r="I11" s="18" t="s">
        <v>662</v>
      </c>
      <c r="J11" s="18" t="s">
        <v>317</v>
      </c>
      <c r="K11" s="600">
        <v>33</v>
      </c>
      <c r="L11" s="601">
        <f t="shared" si="0"/>
        <v>33</v>
      </c>
      <c r="M11" s="602" t="s">
        <v>61</v>
      </c>
      <c r="N11" s="19"/>
      <c r="O11" s="18"/>
      <c r="P11" s="598" t="e">
        <f>VLOOKUP(E11,WBFormat!N$36:O$54,2,FALSE)</f>
        <v>#N/A</v>
      </c>
      <c r="Q11" s="598" t="e">
        <f t="shared" si="1"/>
        <v>#N/A</v>
      </c>
      <c r="R11" s="566"/>
      <c r="S11" s="566">
        <f t="shared" si="2"/>
        <v>0</v>
      </c>
    </row>
    <row r="12" spans="1:19" ht="20.100000000000001" customHeight="1">
      <c r="A12" s="327"/>
      <c r="B12" s="599">
        <v>7</v>
      </c>
      <c r="C12" s="18" t="str">
        <f t="shared" si="3"/>
        <v>B2</v>
      </c>
      <c r="D12" s="18">
        <v>7</v>
      </c>
      <c r="E12" s="18" t="s">
        <v>306</v>
      </c>
      <c r="F12" s="18" t="s">
        <v>663</v>
      </c>
      <c r="G12" s="18" t="s">
        <v>322</v>
      </c>
      <c r="H12" s="600">
        <v>9</v>
      </c>
      <c r="I12" s="18" t="s">
        <v>664</v>
      </c>
      <c r="J12" s="18" t="s">
        <v>323</v>
      </c>
      <c r="K12" s="600">
        <v>9</v>
      </c>
      <c r="L12" s="601">
        <f t="shared" si="0"/>
        <v>18</v>
      </c>
      <c r="M12" s="602" t="s">
        <v>63</v>
      </c>
      <c r="N12" s="19"/>
      <c r="O12" s="18"/>
      <c r="P12" s="598" t="e">
        <f>VLOOKUP(E12,WBFormat!N$36:O$54,2,FALSE)</f>
        <v>#N/A</v>
      </c>
      <c r="Q12" s="598" t="e">
        <f t="shared" si="1"/>
        <v>#N/A</v>
      </c>
      <c r="R12" s="566"/>
      <c r="S12" s="566">
        <f t="shared" si="2"/>
        <v>0</v>
      </c>
    </row>
    <row r="13" spans="1:19" ht="20.100000000000001" customHeight="1">
      <c r="A13" s="327"/>
      <c r="B13" s="599">
        <v>8</v>
      </c>
      <c r="C13" s="18" t="str">
        <f t="shared" si="3"/>
        <v>A2</v>
      </c>
      <c r="D13" s="18">
        <v>8</v>
      </c>
      <c r="E13" s="18" t="s">
        <v>305</v>
      </c>
      <c r="F13" s="18" t="s">
        <v>665</v>
      </c>
      <c r="G13" s="18" t="s">
        <v>318</v>
      </c>
      <c r="H13" s="600">
        <v>9</v>
      </c>
      <c r="I13" s="18" t="s">
        <v>666</v>
      </c>
      <c r="J13" s="603" t="s">
        <v>68</v>
      </c>
      <c r="K13" s="600">
        <v>0</v>
      </c>
      <c r="L13" s="601">
        <f t="shared" si="0"/>
        <v>9</v>
      </c>
      <c r="M13" s="602" t="s">
        <v>64</v>
      </c>
      <c r="N13" s="19"/>
      <c r="O13" s="18"/>
      <c r="P13" s="598" t="e">
        <f>VLOOKUP(E13,WBFormat!N$36:O$54,2,FALSE)</f>
        <v>#N/A</v>
      </c>
      <c r="Q13" s="598" t="e">
        <f t="shared" si="1"/>
        <v>#N/A</v>
      </c>
      <c r="R13" s="566"/>
      <c r="S13" s="566">
        <f t="shared" si="2"/>
        <v>0</v>
      </c>
    </row>
    <row r="14" spans="1:19" ht="20.100000000000001" customHeight="1">
      <c r="A14" s="327"/>
      <c r="B14" s="599">
        <v>9</v>
      </c>
      <c r="C14" s="18" t="str">
        <f t="shared" si="3"/>
        <v>D4</v>
      </c>
      <c r="D14" s="18">
        <v>9</v>
      </c>
      <c r="E14" s="18" t="s">
        <v>304</v>
      </c>
      <c r="F14" s="18" t="s">
        <v>667</v>
      </c>
      <c r="G14" s="603" t="s">
        <v>68</v>
      </c>
      <c r="H14" s="600">
        <v>0</v>
      </c>
      <c r="I14" s="18" t="s">
        <v>668</v>
      </c>
      <c r="J14" s="603" t="s">
        <v>68</v>
      </c>
      <c r="K14" s="600">
        <v>0</v>
      </c>
      <c r="L14" s="601">
        <f t="shared" si="0"/>
        <v>0</v>
      </c>
      <c r="M14" s="605" t="s">
        <v>486</v>
      </c>
      <c r="N14" s="606" t="s">
        <v>480</v>
      </c>
      <c r="O14" s="18"/>
      <c r="P14" s="598" t="e">
        <f>VLOOKUP(E14,WBFormat!N$36:O$54,2,FALSE)</f>
        <v>#N/A</v>
      </c>
      <c r="Q14" s="598" t="e">
        <f t="shared" si="1"/>
        <v>#N/A</v>
      </c>
      <c r="R14" s="566"/>
      <c r="S14" s="566">
        <f t="shared" si="2"/>
        <v>0</v>
      </c>
    </row>
    <row r="15" spans="1:19" ht="20.100000000000001" customHeight="1">
      <c r="A15" s="327"/>
      <c r="B15" s="599">
        <v>10</v>
      </c>
      <c r="C15" s="18" t="str">
        <f t="shared" si="3"/>
        <v>D3</v>
      </c>
      <c r="D15" s="18">
        <v>9</v>
      </c>
      <c r="E15" s="18" t="s">
        <v>669</v>
      </c>
      <c r="F15" s="18" t="s">
        <v>670</v>
      </c>
      <c r="G15" s="603" t="s">
        <v>68</v>
      </c>
      <c r="H15" s="600">
        <v>0</v>
      </c>
      <c r="I15" s="18" t="s">
        <v>671</v>
      </c>
      <c r="J15" s="18" t="s">
        <v>321</v>
      </c>
      <c r="K15" s="600">
        <v>0</v>
      </c>
      <c r="L15" s="601">
        <f t="shared" si="0"/>
        <v>0</v>
      </c>
      <c r="M15" s="605" t="s">
        <v>492</v>
      </c>
      <c r="N15" s="606" t="s">
        <v>480</v>
      </c>
      <c r="O15" s="18"/>
      <c r="P15" s="598" t="e">
        <f>VLOOKUP(E15,WBFormat!N$36:O$54,2,FALSE)</f>
        <v>#N/A</v>
      </c>
      <c r="Q15" s="598" t="e">
        <f t="shared" si="1"/>
        <v>#N/A</v>
      </c>
      <c r="R15" s="566">
        <v>48</v>
      </c>
      <c r="S15" s="566">
        <f t="shared" si="2"/>
        <v>24</v>
      </c>
    </row>
    <row r="16" spans="1:19" ht="20.100000000000001" customHeight="1">
      <c r="A16" s="327"/>
      <c r="B16" s="599">
        <v>11</v>
      </c>
      <c r="C16" s="18" t="str">
        <f t="shared" si="3"/>
        <v>A3</v>
      </c>
      <c r="D16" s="18">
        <v>9</v>
      </c>
      <c r="E16" s="18" t="s">
        <v>307</v>
      </c>
      <c r="F16" s="18" t="s">
        <v>672</v>
      </c>
      <c r="G16" s="18" t="s">
        <v>324</v>
      </c>
      <c r="H16" s="600">
        <v>0</v>
      </c>
      <c r="I16" s="18" t="s">
        <v>673</v>
      </c>
      <c r="J16" s="18" t="s">
        <v>325</v>
      </c>
      <c r="K16" s="600">
        <v>0</v>
      </c>
      <c r="L16" s="601">
        <f t="shared" si="0"/>
        <v>0</v>
      </c>
      <c r="M16" s="605" t="s">
        <v>259</v>
      </c>
      <c r="N16" s="606" t="s">
        <v>480</v>
      </c>
      <c r="O16" s="18"/>
      <c r="P16" s="598" t="e">
        <f>VLOOKUP(E16,WBFormat!N$36:O$54,2,FALSE)</f>
        <v>#N/A</v>
      </c>
      <c r="Q16" s="598" t="e">
        <f t="shared" si="1"/>
        <v>#N/A</v>
      </c>
      <c r="R16" s="566"/>
      <c r="S16" s="566">
        <f t="shared" si="2"/>
        <v>0</v>
      </c>
    </row>
    <row r="17" spans="1:19" ht="20.100000000000001" customHeight="1">
      <c r="A17" s="327"/>
      <c r="B17" s="599">
        <v>12</v>
      </c>
      <c r="C17" s="18" t="str">
        <f t="shared" si="3"/>
        <v>C3</v>
      </c>
      <c r="D17" s="18">
        <v>9</v>
      </c>
      <c r="E17" s="18" t="s">
        <v>309</v>
      </c>
      <c r="F17" s="18" t="s">
        <v>674</v>
      </c>
      <c r="G17" s="603" t="s">
        <v>68</v>
      </c>
      <c r="H17" s="600">
        <v>0</v>
      </c>
      <c r="I17" s="18" t="s">
        <v>675</v>
      </c>
      <c r="J17" s="603" t="s">
        <v>68</v>
      </c>
      <c r="K17" s="600">
        <v>0</v>
      </c>
      <c r="L17" s="601">
        <f t="shared" si="0"/>
        <v>0</v>
      </c>
      <c r="M17" s="605" t="s">
        <v>261</v>
      </c>
      <c r="N17" s="606" t="s">
        <v>480</v>
      </c>
      <c r="O17" s="18"/>
      <c r="P17" s="598" t="e">
        <f>VLOOKUP(E17,WBFormat!N$36:O$54,2,FALSE)</f>
        <v>#N/A</v>
      </c>
      <c r="Q17" s="598" t="e">
        <f t="shared" si="1"/>
        <v>#N/A</v>
      </c>
      <c r="R17" s="566">
        <v>48</v>
      </c>
      <c r="S17" s="566">
        <f t="shared" si="2"/>
        <v>24</v>
      </c>
    </row>
    <row r="18" spans="1:19" ht="20.100000000000001" customHeight="1" thickBot="1">
      <c r="A18" s="327"/>
      <c r="B18" s="607">
        <v>13</v>
      </c>
      <c r="C18" s="608" t="str">
        <f t="shared" si="3"/>
        <v>B3</v>
      </c>
      <c r="D18" s="608">
        <v>9</v>
      </c>
      <c r="E18" s="608" t="s">
        <v>310</v>
      </c>
      <c r="F18" s="608" t="s">
        <v>676</v>
      </c>
      <c r="G18" s="608" t="s">
        <v>314</v>
      </c>
      <c r="H18" s="609">
        <v>0</v>
      </c>
      <c r="I18" s="608" t="s">
        <v>677</v>
      </c>
      <c r="J18" s="608" t="s">
        <v>329</v>
      </c>
      <c r="K18" s="609">
        <v>0</v>
      </c>
      <c r="L18" s="610">
        <f t="shared" si="0"/>
        <v>0</v>
      </c>
      <c r="M18" s="605" t="s">
        <v>260</v>
      </c>
      <c r="N18" s="606" t="s">
        <v>480</v>
      </c>
      <c r="O18" s="18"/>
      <c r="P18" s="598" t="e">
        <f>VLOOKUP(E18,WBFormat!N$36:O$54,2,FALSE)</f>
        <v>#N/A</v>
      </c>
      <c r="Q18" s="598" t="e">
        <f t="shared" si="1"/>
        <v>#N/A</v>
      </c>
      <c r="R18" s="566"/>
      <c r="S18" s="566">
        <f t="shared" si="2"/>
        <v>0</v>
      </c>
    </row>
    <row r="19" spans="1:19" ht="20.100000000000001" hidden="1" customHeight="1">
      <c r="A19" s="611"/>
      <c r="B19" s="612">
        <v>14</v>
      </c>
      <c r="C19" s="20">
        <f t="shared" si="3"/>
        <v>0</v>
      </c>
      <c r="D19" s="20">
        <v>13</v>
      </c>
      <c r="E19" s="20"/>
      <c r="F19" s="20"/>
      <c r="G19" s="20"/>
      <c r="H19" s="600"/>
      <c r="I19" s="20"/>
      <c r="J19" s="20"/>
      <c r="K19" s="600"/>
      <c r="L19" s="613">
        <f t="shared" si="0"/>
        <v>0</v>
      </c>
      <c r="M19" s="614"/>
      <c r="N19" s="19"/>
      <c r="O19" s="18"/>
      <c r="P19" s="598" t="e">
        <f>VLOOKUP(E19,WBFormat!N$36:O$54,2,FALSE)</f>
        <v>#N/A</v>
      </c>
      <c r="Q19" s="598" t="e">
        <f t="shared" si="1"/>
        <v>#N/A</v>
      </c>
    </row>
    <row r="20" spans="1:19" ht="20.100000000000001" hidden="1" customHeight="1">
      <c r="A20" s="611"/>
      <c r="B20" s="612">
        <v>15</v>
      </c>
      <c r="C20" s="18">
        <f t="shared" si="3"/>
        <v>0</v>
      </c>
      <c r="D20" s="18">
        <v>15</v>
      </c>
      <c r="E20" s="18"/>
      <c r="F20" s="18"/>
      <c r="G20" s="18"/>
      <c r="H20" s="600"/>
      <c r="I20" s="18"/>
      <c r="J20" s="18"/>
      <c r="K20" s="600"/>
      <c r="L20" s="615">
        <f t="shared" si="0"/>
        <v>0</v>
      </c>
      <c r="M20" s="616"/>
      <c r="N20" s="19"/>
      <c r="O20" s="18"/>
      <c r="P20" s="598" t="e">
        <f>VLOOKUP(E20,WBFormat!N$36:O$54,2,FALSE)</f>
        <v>#N/A</v>
      </c>
      <c r="Q20" s="598" t="e">
        <f t="shared" si="1"/>
        <v>#N/A</v>
      </c>
    </row>
    <row r="21" spans="1:19" ht="20.100000000000001" hidden="1" customHeight="1">
      <c r="A21" s="611"/>
      <c r="B21" s="612">
        <v>16</v>
      </c>
      <c r="C21" s="18">
        <f t="shared" si="3"/>
        <v>0</v>
      </c>
      <c r="D21" s="18">
        <v>16</v>
      </c>
      <c r="E21" s="18"/>
      <c r="F21" s="18"/>
      <c r="G21" s="18"/>
      <c r="H21" s="600"/>
      <c r="I21" s="18"/>
      <c r="J21" s="18"/>
      <c r="K21" s="600"/>
      <c r="L21" s="615">
        <f t="shared" si="0"/>
        <v>0</v>
      </c>
      <c r="M21" s="614"/>
      <c r="N21" s="19"/>
      <c r="O21" s="18"/>
      <c r="P21" s="598" t="e">
        <f>VLOOKUP(E21,WBFormat!N$36:O$54,2,FALSE)</f>
        <v>#N/A</v>
      </c>
      <c r="Q21" s="598" t="e">
        <f t="shared" si="1"/>
        <v>#N/A</v>
      </c>
    </row>
    <row r="22" spans="1:19" ht="20.100000000000001" hidden="1" customHeight="1">
      <c r="A22" s="611"/>
      <c r="B22" s="612">
        <v>17</v>
      </c>
      <c r="C22" s="18">
        <f t="shared" si="3"/>
        <v>0</v>
      </c>
      <c r="D22" s="18">
        <v>16</v>
      </c>
      <c r="E22" s="18"/>
      <c r="F22" s="18"/>
      <c r="G22" s="18"/>
      <c r="H22" s="600"/>
      <c r="I22" s="18"/>
      <c r="J22" s="18"/>
      <c r="K22" s="600"/>
      <c r="L22" s="615">
        <f t="shared" si="0"/>
        <v>0</v>
      </c>
      <c r="M22" s="614"/>
      <c r="N22" s="19"/>
      <c r="O22" s="18"/>
      <c r="P22" s="598" t="e">
        <f>VLOOKUP(E22,WBFormat!N$36:O$54,2,FALSE)</f>
        <v>#N/A</v>
      </c>
      <c r="Q22" s="598" t="e">
        <f t="shared" si="1"/>
        <v>#N/A</v>
      </c>
    </row>
    <row r="23" spans="1:19" ht="20.100000000000001" hidden="1" customHeight="1">
      <c r="A23" s="617"/>
      <c r="B23" s="612">
        <v>18</v>
      </c>
      <c r="C23" s="18">
        <f t="shared" si="3"/>
        <v>0</v>
      </c>
      <c r="D23" s="18">
        <v>16</v>
      </c>
      <c r="E23" s="18"/>
      <c r="F23" s="18"/>
      <c r="G23" s="18"/>
      <c r="H23" s="600"/>
      <c r="I23" s="18"/>
      <c r="J23" s="18"/>
      <c r="K23" s="600"/>
      <c r="L23" s="615">
        <f t="shared" si="0"/>
        <v>0</v>
      </c>
      <c r="M23" s="614"/>
      <c r="N23" s="19"/>
      <c r="O23" s="18"/>
      <c r="P23" s="598" t="e">
        <f>VLOOKUP(E23,WBFormat!N$36:O$54,2,FALSE)</f>
        <v>#N/A</v>
      </c>
      <c r="Q23" s="598" t="e">
        <f t="shared" si="1"/>
        <v>#N/A</v>
      </c>
    </row>
    <row r="24" spans="1:19" ht="20.100000000000001" hidden="1" customHeight="1">
      <c r="A24" s="617"/>
      <c r="B24" s="618">
        <v>19</v>
      </c>
      <c r="C24" s="18">
        <f t="shared" si="3"/>
        <v>0</v>
      </c>
      <c r="D24" s="18">
        <v>16</v>
      </c>
      <c r="E24" s="18"/>
      <c r="F24" s="18"/>
      <c r="G24" s="18"/>
      <c r="H24" s="600"/>
      <c r="I24" s="18"/>
      <c r="J24" s="18"/>
      <c r="K24" s="600"/>
      <c r="L24" s="615">
        <f t="shared" si="0"/>
        <v>0</v>
      </c>
      <c r="M24" s="614"/>
      <c r="N24" s="19"/>
      <c r="O24" s="18"/>
      <c r="P24" s="598" t="e">
        <f>VLOOKUP(E24,WBFormat!N$36:O$54,2,FALSE)</f>
        <v>#N/A</v>
      </c>
      <c r="Q24" s="598" t="e">
        <f t="shared" si="1"/>
        <v>#N/A</v>
      </c>
    </row>
    <row r="25" spans="1:19" ht="20.100000000000001" hidden="1" customHeight="1">
      <c r="A25" s="136"/>
      <c r="B25" s="619">
        <v>19</v>
      </c>
      <c r="C25" s="18">
        <f t="shared" si="3"/>
        <v>0</v>
      </c>
      <c r="D25" s="18">
        <v>16</v>
      </c>
      <c r="E25" s="23"/>
      <c r="F25" s="23"/>
      <c r="G25" s="23"/>
      <c r="H25" s="23"/>
      <c r="I25" s="23"/>
      <c r="J25" s="23"/>
      <c r="K25" s="23"/>
      <c r="L25" s="23"/>
      <c r="M25" s="620"/>
      <c r="N25" s="19"/>
      <c r="O25" s="18"/>
      <c r="P25" s="136"/>
      <c r="Q25" s="621"/>
    </row>
    <row r="26" spans="1:19" ht="20.100000000000001" hidden="1" customHeight="1">
      <c r="A26" s="136"/>
      <c r="B26" s="622">
        <v>27</v>
      </c>
      <c r="C26" s="18">
        <f t="shared" si="3"/>
        <v>0</v>
      </c>
      <c r="D26" s="18">
        <v>26</v>
      </c>
      <c r="E26" s="18"/>
      <c r="F26" s="18"/>
      <c r="G26" s="18"/>
      <c r="H26" s="18" t="e">
        <f>VLOOKUP(G26,'[1]#REF'!$C$8:$CJ$622,86,FALSE)</f>
        <v>#N/A</v>
      </c>
      <c r="I26" s="18"/>
      <c r="J26" s="18"/>
      <c r="K26" s="18" t="e">
        <f>NA()</f>
        <v>#N/A</v>
      </c>
      <c r="L26" s="623" t="e">
        <f t="shared" ref="L26:L71" si="4">H26+K26</f>
        <v>#N/A</v>
      </c>
      <c r="M26" s="624"/>
      <c r="N26" s="19"/>
      <c r="O26" s="18"/>
      <c r="P26" s="136"/>
      <c r="Q26" s="621"/>
    </row>
    <row r="27" spans="1:19" ht="20.100000000000001" hidden="1" customHeight="1">
      <c r="A27" s="136"/>
      <c r="B27" s="625">
        <v>28</v>
      </c>
      <c r="C27" s="18">
        <f t="shared" si="3"/>
        <v>0</v>
      </c>
      <c r="D27" s="18">
        <v>26</v>
      </c>
      <c r="E27" s="18"/>
      <c r="F27" s="18"/>
      <c r="G27" s="18"/>
      <c r="H27" s="18" t="e">
        <f>VLOOKUP(G27,#REF!,86,FALSE)</f>
        <v>#REF!</v>
      </c>
      <c r="I27" s="18"/>
      <c r="J27" s="18"/>
      <c r="K27" s="18" t="e">
        <f>NA()</f>
        <v>#N/A</v>
      </c>
      <c r="L27" s="623" t="e">
        <f t="shared" si="4"/>
        <v>#REF!</v>
      </c>
      <c r="M27" s="626"/>
      <c r="N27" s="19"/>
      <c r="O27" s="18"/>
      <c r="P27" s="136"/>
      <c r="Q27" s="136"/>
    </row>
    <row r="28" spans="1:19" ht="20.100000000000001" hidden="1" customHeight="1">
      <c r="A28" s="136"/>
      <c r="B28" s="625">
        <v>29</v>
      </c>
      <c r="C28" s="18">
        <f t="shared" si="3"/>
        <v>0</v>
      </c>
      <c r="D28" s="18">
        <v>29</v>
      </c>
      <c r="E28" s="18"/>
      <c r="F28" s="18"/>
      <c r="G28" s="18"/>
      <c r="H28" s="18" t="e">
        <f>VLOOKUP(G28,#REF!,86,FALSE)</f>
        <v>#REF!</v>
      </c>
      <c r="I28" s="18"/>
      <c r="J28" s="18"/>
      <c r="K28" s="18" t="e">
        <f>NA()</f>
        <v>#N/A</v>
      </c>
      <c r="L28" s="623" t="e">
        <f t="shared" si="4"/>
        <v>#REF!</v>
      </c>
      <c r="M28" s="626"/>
      <c r="N28" s="19"/>
      <c r="O28" s="18"/>
      <c r="P28" s="136"/>
      <c r="Q28" s="136"/>
    </row>
    <row r="29" spans="1:19" ht="20.100000000000001" hidden="1" customHeight="1">
      <c r="A29" s="136"/>
      <c r="B29" s="622">
        <v>30</v>
      </c>
      <c r="C29" s="18">
        <f t="shared" si="3"/>
        <v>0</v>
      </c>
      <c r="D29" s="18">
        <v>29</v>
      </c>
      <c r="E29" s="18"/>
      <c r="F29" s="18"/>
      <c r="G29" s="18"/>
      <c r="H29" s="18" t="e">
        <f>VLOOKUP(G29,#REF!,86,FALSE)</f>
        <v>#REF!</v>
      </c>
      <c r="I29" s="18"/>
      <c r="J29" s="18"/>
      <c r="K29" s="18" t="e">
        <f>NA()</f>
        <v>#N/A</v>
      </c>
      <c r="L29" s="623" t="e">
        <f t="shared" si="4"/>
        <v>#REF!</v>
      </c>
      <c r="M29" s="626"/>
      <c r="N29" s="19"/>
      <c r="O29" s="18"/>
      <c r="P29" s="136"/>
      <c r="Q29" s="136"/>
    </row>
    <row r="30" spans="1:19" ht="20.100000000000001" hidden="1" customHeight="1">
      <c r="A30" s="136"/>
      <c r="B30" s="625">
        <v>31</v>
      </c>
      <c r="C30" s="18">
        <f t="shared" si="3"/>
        <v>0</v>
      </c>
      <c r="D30" s="18">
        <v>29</v>
      </c>
      <c r="E30" s="18"/>
      <c r="F30" s="18"/>
      <c r="G30" s="18"/>
      <c r="H30" s="18" t="e">
        <f>VLOOKUP(G30,#REF!,86,FALSE)</f>
        <v>#REF!</v>
      </c>
      <c r="I30" s="18"/>
      <c r="J30" s="18"/>
      <c r="K30" s="18" t="e">
        <f>NA()</f>
        <v>#N/A</v>
      </c>
      <c r="L30" s="623" t="e">
        <f t="shared" si="4"/>
        <v>#REF!</v>
      </c>
      <c r="M30" s="626"/>
      <c r="N30" s="19"/>
      <c r="O30" s="18"/>
      <c r="P30" s="136"/>
      <c r="Q30" s="136"/>
    </row>
    <row r="31" spans="1:19" ht="20.100000000000001" hidden="1" customHeight="1">
      <c r="A31" s="136"/>
      <c r="B31" s="625">
        <v>32</v>
      </c>
      <c r="C31" s="18">
        <f t="shared" si="3"/>
        <v>0</v>
      </c>
      <c r="D31" s="18">
        <v>32</v>
      </c>
      <c r="E31" s="18"/>
      <c r="F31" s="18"/>
      <c r="G31" s="18"/>
      <c r="H31" s="18" t="e">
        <f>VLOOKUP(G31,#REF!,86,FALSE)</f>
        <v>#REF!</v>
      </c>
      <c r="I31" s="18"/>
      <c r="J31" s="18"/>
      <c r="K31" s="18" t="e">
        <f>NA()</f>
        <v>#N/A</v>
      </c>
      <c r="L31" s="623" t="e">
        <f t="shared" si="4"/>
        <v>#REF!</v>
      </c>
      <c r="M31" s="16"/>
      <c r="N31" s="627"/>
      <c r="O31" s="18"/>
      <c r="P31" s="136"/>
      <c r="Q31" s="136"/>
    </row>
    <row r="32" spans="1:19" ht="20.100000000000001" hidden="1" customHeight="1">
      <c r="A32" s="136"/>
      <c r="B32" s="622">
        <v>33</v>
      </c>
      <c r="C32" s="18">
        <f t="shared" si="3"/>
        <v>0</v>
      </c>
      <c r="D32" s="18">
        <v>33</v>
      </c>
      <c r="E32" s="18"/>
      <c r="F32" s="18"/>
      <c r="G32" s="18"/>
      <c r="H32" s="18" t="e">
        <f>VLOOKUP(G32,#REF!,86,FALSE)</f>
        <v>#REF!</v>
      </c>
      <c r="I32" s="18"/>
      <c r="J32" s="18"/>
      <c r="K32" s="18" t="e">
        <f>NA()</f>
        <v>#N/A</v>
      </c>
      <c r="L32" s="623" t="e">
        <f t="shared" si="4"/>
        <v>#REF!</v>
      </c>
      <c r="M32" s="626"/>
      <c r="N32" s="19"/>
      <c r="O32" s="18"/>
      <c r="P32" s="136"/>
      <c r="Q32" s="136"/>
    </row>
    <row r="33" spans="1:17" ht="20.100000000000001" hidden="1" customHeight="1">
      <c r="A33" s="136"/>
      <c r="B33" s="625">
        <v>34</v>
      </c>
      <c r="C33" s="18">
        <f t="shared" si="3"/>
        <v>0</v>
      </c>
      <c r="D33" s="18">
        <v>33</v>
      </c>
      <c r="E33" s="18"/>
      <c r="F33" s="18"/>
      <c r="G33" s="18"/>
      <c r="H33" s="18" t="e">
        <f>VLOOKUP(G33,#REF!,86,FALSE)</f>
        <v>#REF!</v>
      </c>
      <c r="I33" s="18"/>
      <c r="J33" s="18"/>
      <c r="K33" s="18" t="e">
        <f>NA()</f>
        <v>#N/A</v>
      </c>
      <c r="L33" s="623" t="e">
        <f t="shared" si="4"/>
        <v>#REF!</v>
      </c>
      <c r="M33" s="626"/>
      <c r="N33" s="19"/>
      <c r="O33" s="18"/>
      <c r="P33" s="136"/>
      <c r="Q33" s="136"/>
    </row>
    <row r="34" spans="1:17" ht="20.100000000000001" hidden="1" customHeight="1">
      <c r="A34" s="136"/>
      <c r="B34" s="625">
        <v>35</v>
      </c>
      <c r="C34" s="18">
        <f t="shared" si="3"/>
        <v>0</v>
      </c>
      <c r="D34" s="18">
        <v>33</v>
      </c>
      <c r="E34" s="18"/>
      <c r="F34" s="18"/>
      <c r="G34" s="18"/>
      <c r="H34" s="18" t="e">
        <f>VLOOKUP(G34,#REF!,86,FALSE)</f>
        <v>#REF!</v>
      </c>
      <c r="I34" s="18"/>
      <c r="J34" s="18"/>
      <c r="K34" s="18" t="e">
        <f>NA()</f>
        <v>#N/A</v>
      </c>
      <c r="L34" s="623" t="e">
        <f t="shared" si="4"/>
        <v>#REF!</v>
      </c>
      <c r="M34" s="626"/>
      <c r="N34" s="19"/>
      <c r="O34" s="18"/>
      <c r="P34" s="136"/>
      <c r="Q34" s="136"/>
    </row>
    <row r="35" spans="1:17" ht="20.100000000000001" hidden="1" customHeight="1">
      <c r="A35" s="136"/>
      <c r="B35" s="622">
        <v>36</v>
      </c>
      <c r="C35" s="18">
        <f t="shared" si="3"/>
        <v>0</v>
      </c>
      <c r="D35" s="18">
        <v>33</v>
      </c>
      <c r="E35" s="18"/>
      <c r="F35" s="18"/>
      <c r="G35" s="18"/>
      <c r="H35" s="18" t="e">
        <f>VLOOKUP(G35,#REF!,86,FALSE)</f>
        <v>#REF!</v>
      </c>
      <c r="I35" s="18"/>
      <c r="J35" s="18"/>
      <c r="K35" s="18" t="e">
        <f>NA()</f>
        <v>#N/A</v>
      </c>
      <c r="L35" s="623" t="e">
        <f t="shared" si="4"/>
        <v>#REF!</v>
      </c>
      <c r="M35" s="626"/>
      <c r="N35" s="19"/>
      <c r="O35" s="18"/>
      <c r="P35" s="136"/>
      <c r="Q35" s="136"/>
    </row>
    <row r="36" spans="1:17" ht="20.100000000000001" hidden="1" customHeight="1">
      <c r="A36" s="136"/>
      <c r="B36" s="625">
        <v>37</v>
      </c>
      <c r="C36" s="18">
        <f t="shared" si="3"/>
        <v>0</v>
      </c>
      <c r="D36" s="18">
        <v>33</v>
      </c>
      <c r="E36" s="18"/>
      <c r="F36" s="18"/>
      <c r="G36" s="18"/>
      <c r="H36" s="18" t="e">
        <f>VLOOKUP(G36,#REF!,86,FALSE)</f>
        <v>#REF!</v>
      </c>
      <c r="I36" s="18"/>
      <c r="J36" s="18"/>
      <c r="K36" s="18" t="e">
        <f>NA()</f>
        <v>#N/A</v>
      </c>
      <c r="L36" s="623" t="e">
        <f t="shared" si="4"/>
        <v>#REF!</v>
      </c>
      <c r="M36" s="626"/>
      <c r="N36" s="19"/>
      <c r="O36" s="18"/>
      <c r="P36" s="136"/>
      <c r="Q36" s="136"/>
    </row>
    <row r="37" spans="1:17" ht="21.6" hidden="1" customHeight="1">
      <c r="A37" s="136"/>
      <c r="B37" s="625">
        <v>38</v>
      </c>
      <c r="C37" s="20" t="str">
        <f t="shared" si="3"/>
        <v>A1</v>
      </c>
      <c r="D37" s="20">
        <v>34</v>
      </c>
      <c r="E37" s="23" t="s">
        <v>53</v>
      </c>
      <c r="F37" s="20" t="s">
        <v>72</v>
      </c>
      <c r="G37" s="20" t="s">
        <v>206</v>
      </c>
      <c r="H37" s="628" t="e">
        <f>VLOOKUP(G37,#REF!,86,FALSE)</f>
        <v>#REF!</v>
      </c>
      <c r="I37" s="20" t="s">
        <v>72</v>
      </c>
      <c r="J37" s="20" t="s">
        <v>68</v>
      </c>
      <c r="K37" s="628" t="e">
        <f>VLOOKUP(J37,#REF!,86,FALSE)</f>
        <v>#REF!</v>
      </c>
      <c r="L37" s="629" t="e">
        <f t="shared" si="4"/>
        <v>#REF!</v>
      </c>
      <c r="M37" s="23" t="s">
        <v>53</v>
      </c>
      <c r="N37" s="15"/>
      <c r="O37" s="136"/>
      <c r="P37" s="136"/>
      <c r="Q37" s="136"/>
    </row>
    <row r="38" spans="1:17" ht="21.6" hidden="1" customHeight="1">
      <c r="A38" s="136"/>
      <c r="B38" s="622">
        <v>39</v>
      </c>
      <c r="C38" s="18" t="str">
        <f t="shared" si="3"/>
        <v>B1</v>
      </c>
      <c r="D38" s="18">
        <v>35</v>
      </c>
      <c r="E38" s="23" t="s">
        <v>54</v>
      </c>
      <c r="F38" s="18" t="s">
        <v>72</v>
      </c>
      <c r="G38" s="18" t="s">
        <v>207</v>
      </c>
      <c r="H38" s="630" t="e">
        <f>VLOOKUP(G38,#REF!,86,FALSE)</f>
        <v>#REF!</v>
      </c>
      <c r="I38" s="18" t="s">
        <v>72</v>
      </c>
      <c r="J38" s="18" t="s">
        <v>68</v>
      </c>
      <c r="K38" s="628" t="e">
        <f>VLOOKUP(J38,#REF!,86,FALSE)</f>
        <v>#REF!</v>
      </c>
      <c r="L38" s="631" t="e">
        <f t="shared" si="4"/>
        <v>#REF!</v>
      </c>
      <c r="M38" s="23" t="s">
        <v>54</v>
      </c>
      <c r="N38" s="15"/>
      <c r="O38" s="136"/>
      <c r="P38" s="136"/>
      <c r="Q38" s="136"/>
    </row>
    <row r="39" spans="1:17" ht="21.6" hidden="1" customHeight="1">
      <c r="A39" s="136"/>
      <c r="B39" s="625">
        <v>40</v>
      </c>
      <c r="C39" s="18" t="str">
        <f t="shared" si="3"/>
        <v>C1</v>
      </c>
      <c r="D39" s="18">
        <v>36</v>
      </c>
      <c r="E39" s="23" t="s">
        <v>55</v>
      </c>
      <c r="F39" s="18" t="s">
        <v>72</v>
      </c>
      <c r="G39" s="18" t="s">
        <v>208</v>
      </c>
      <c r="H39" s="630" t="e">
        <f>VLOOKUP(G39,#REF!,86,FALSE)</f>
        <v>#REF!</v>
      </c>
      <c r="I39" s="18" t="s">
        <v>72</v>
      </c>
      <c r="J39" s="18" t="s">
        <v>68</v>
      </c>
      <c r="K39" s="628" t="e">
        <f>VLOOKUP(J39,#REF!,86,FALSE)</f>
        <v>#REF!</v>
      </c>
      <c r="L39" s="631" t="e">
        <f t="shared" si="4"/>
        <v>#REF!</v>
      </c>
      <c r="M39" s="23" t="s">
        <v>55</v>
      </c>
      <c r="N39" s="15"/>
      <c r="O39" s="136"/>
      <c r="P39" s="136"/>
      <c r="Q39" s="136"/>
    </row>
    <row r="40" spans="1:17" ht="21.6" hidden="1" customHeight="1">
      <c r="A40" s="136"/>
      <c r="B40" s="625">
        <v>41</v>
      </c>
      <c r="C40" s="18" t="str">
        <f t="shared" si="3"/>
        <v>D1</v>
      </c>
      <c r="D40" s="18">
        <v>37</v>
      </c>
      <c r="E40" s="23" t="s">
        <v>56</v>
      </c>
      <c r="F40" s="18" t="s">
        <v>72</v>
      </c>
      <c r="G40" s="18" t="s">
        <v>209</v>
      </c>
      <c r="H40" s="630" t="e">
        <f>VLOOKUP(G40,#REF!,86,FALSE)</f>
        <v>#REF!</v>
      </c>
      <c r="I40" s="18" t="s">
        <v>72</v>
      </c>
      <c r="J40" s="18" t="s">
        <v>68</v>
      </c>
      <c r="K40" s="628" t="e">
        <f>VLOOKUP(J40,#REF!,86,FALSE)</f>
        <v>#REF!</v>
      </c>
      <c r="L40" s="631" t="e">
        <f t="shared" si="4"/>
        <v>#REF!</v>
      </c>
      <c r="M40" s="23" t="s">
        <v>56</v>
      </c>
      <c r="N40" s="15"/>
      <c r="O40" s="136"/>
      <c r="P40" s="136"/>
      <c r="Q40" s="136"/>
    </row>
    <row r="41" spans="1:17" ht="21.6" hidden="1" customHeight="1">
      <c r="A41" s="136"/>
      <c r="B41" s="622">
        <v>42</v>
      </c>
      <c r="C41" s="18" t="str">
        <f t="shared" si="3"/>
        <v>E1</v>
      </c>
      <c r="D41" s="18">
        <v>38</v>
      </c>
      <c r="E41" s="23" t="s">
        <v>82</v>
      </c>
      <c r="F41" s="18" t="s">
        <v>72</v>
      </c>
      <c r="G41" s="18" t="s">
        <v>210</v>
      </c>
      <c r="H41" s="630" t="e">
        <f>VLOOKUP(G41,#REF!,86,FALSE)</f>
        <v>#REF!</v>
      </c>
      <c r="I41" s="18" t="s">
        <v>72</v>
      </c>
      <c r="J41" s="18" t="s">
        <v>68</v>
      </c>
      <c r="K41" s="628" t="e">
        <f>VLOOKUP(J41,#REF!,86,FALSE)</f>
        <v>#REF!</v>
      </c>
      <c r="L41" s="631" t="e">
        <f t="shared" si="4"/>
        <v>#REF!</v>
      </c>
      <c r="M41" s="23" t="s">
        <v>82</v>
      </c>
      <c r="N41" s="15"/>
      <c r="O41" s="136"/>
      <c r="P41" s="136"/>
      <c r="Q41" s="136"/>
    </row>
    <row r="42" spans="1:17" ht="21.6" hidden="1" customHeight="1">
      <c r="A42" s="136"/>
      <c r="B42" s="625">
        <v>43</v>
      </c>
      <c r="C42" s="18" t="str">
        <f t="shared" ref="C42:C71" si="5">M42</f>
        <v>F1</v>
      </c>
      <c r="D42" s="18">
        <v>39</v>
      </c>
      <c r="E42" s="23" t="s">
        <v>86</v>
      </c>
      <c r="F42" s="18" t="s">
        <v>72</v>
      </c>
      <c r="G42" s="18" t="s">
        <v>203</v>
      </c>
      <c r="H42" s="630" t="e">
        <f>VLOOKUP(G42,#REF!,86,FALSE)</f>
        <v>#REF!</v>
      </c>
      <c r="I42" s="18" t="s">
        <v>72</v>
      </c>
      <c r="J42" s="18" t="s">
        <v>68</v>
      </c>
      <c r="K42" s="628" t="e">
        <f>VLOOKUP(J42,#REF!,86,FALSE)</f>
        <v>#REF!</v>
      </c>
      <c r="L42" s="631" t="e">
        <f t="shared" si="4"/>
        <v>#REF!</v>
      </c>
      <c r="M42" s="23" t="s">
        <v>86</v>
      </c>
      <c r="N42" s="15"/>
      <c r="O42" s="136"/>
      <c r="P42" s="136"/>
      <c r="Q42" s="136"/>
    </row>
    <row r="43" spans="1:17" ht="21.6" hidden="1" customHeight="1">
      <c r="A43" s="136"/>
      <c r="B43" s="625">
        <v>44</v>
      </c>
      <c r="C43" s="18" t="str">
        <f t="shared" si="5"/>
        <v>E2</v>
      </c>
      <c r="D43" s="18">
        <v>40</v>
      </c>
      <c r="E43" s="23" t="s">
        <v>83</v>
      </c>
      <c r="F43" s="18" t="s">
        <v>72</v>
      </c>
      <c r="G43" s="18" t="s">
        <v>211</v>
      </c>
      <c r="H43" s="630" t="e">
        <f>VLOOKUP(G43,#REF!,86,FALSE)</f>
        <v>#REF!</v>
      </c>
      <c r="I43" s="18" t="s">
        <v>72</v>
      </c>
      <c r="J43" s="18" t="s">
        <v>68</v>
      </c>
      <c r="K43" s="628" t="e">
        <f>VLOOKUP(J43,#REF!,86,FALSE)</f>
        <v>#REF!</v>
      </c>
      <c r="L43" s="631" t="e">
        <f t="shared" si="4"/>
        <v>#REF!</v>
      </c>
      <c r="M43" s="23" t="s">
        <v>83</v>
      </c>
      <c r="N43" s="15"/>
      <c r="O43" s="136"/>
      <c r="P43" s="136"/>
      <c r="Q43" s="136"/>
    </row>
    <row r="44" spans="1:17" ht="21.6" hidden="1" customHeight="1">
      <c r="A44" s="136"/>
      <c r="B44" s="622">
        <v>45</v>
      </c>
      <c r="C44" s="18" t="str">
        <f t="shared" si="5"/>
        <v>H1</v>
      </c>
      <c r="D44" s="18">
        <v>41</v>
      </c>
      <c r="E44" s="23" t="s">
        <v>91</v>
      </c>
      <c r="F44" s="18" t="s">
        <v>72</v>
      </c>
      <c r="G44" s="18" t="s">
        <v>212</v>
      </c>
      <c r="H44" s="630" t="e">
        <f>VLOOKUP(G44,#REF!,86,FALSE)</f>
        <v>#REF!</v>
      </c>
      <c r="I44" s="18" t="s">
        <v>72</v>
      </c>
      <c r="J44" s="18" t="s">
        <v>68</v>
      </c>
      <c r="K44" s="628" t="e">
        <f>VLOOKUP(J44,#REF!,86,FALSE)</f>
        <v>#REF!</v>
      </c>
      <c r="L44" s="631" t="e">
        <f t="shared" si="4"/>
        <v>#REF!</v>
      </c>
      <c r="M44" s="23" t="s">
        <v>91</v>
      </c>
      <c r="N44" s="15"/>
      <c r="O44" s="136"/>
      <c r="P44" s="136"/>
      <c r="Q44" s="136"/>
    </row>
    <row r="45" spans="1:17" ht="21.6" hidden="1" customHeight="1">
      <c r="A45" s="136"/>
      <c r="B45" s="625">
        <v>46</v>
      </c>
      <c r="C45" s="18" t="str">
        <f t="shared" si="5"/>
        <v>A2</v>
      </c>
      <c r="D45" s="18">
        <v>42</v>
      </c>
      <c r="E45" s="23" t="s">
        <v>64</v>
      </c>
      <c r="F45" s="18" t="s">
        <v>72</v>
      </c>
      <c r="G45" s="18" t="s">
        <v>202</v>
      </c>
      <c r="H45" s="630" t="e">
        <f>VLOOKUP(G45,#REF!,86,FALSE)</f>
        <v>#REF!</v>
      </c>
      <c r="I45" s="18" t="s">
        <v>72</v>
      </c>
      <c r="J45" s="18" t="s">
        <v>68</v>
      </c>
      <c r="K45" s="628" t="e">
        <f>VLOOKUP(J45,#REF!,86,FALSE)</f>
        <v>#REF!</v>
      </c>
      <c r="L45" s="631" t="e">
        <f t="shared" si="4"/>
        <v>#REF!</v>
      </c>
      <c r="M45" s="23" t="s">
        <v>64</v>
      </c>
      <c r="N45" s="15"/>
      <c r="O45" s="136"/>
      <c r="P45" s="136"/>
      <c r="Q45" s="136"/>
    </row>
    <row r="46" spans="1:17" ht="21.6" hidden="1" customHeight="1">
      <c r="A46" s="136"/>
      <c r="B46" s="625">
        <v>47</v>
      </c>
      <c r="C46" s="18" t="str">
        <f t="shared" si="5"/>
        <v>B2</v>
      </c>
      <c r="D46" s="18">
        <v>43</v>
      </c>
      <c r="E46" s="23" t="s">
        <v>63</v>
      </c>
      <c r="F46" s="18" t="s">
        <v>72</v>
      </c>
      <c r="G46" s="18" t="s">
        <v>213</v>
      </c>
      <c r="H46" s="630" t="e">
        <f>VLOOKUP(G46,#REF!,86,FALSE)</f>
        <v>#REF!</v>
      </c>
      <c r="I46" s="18" t="s">
        <v>72</v>
      </c>
      <c r="J46" s="18" t="s">
        <v>68</v>
      </c>
      <c r="K46" s="628" t="e">
        <f>VLOOKUP(J46,#REF!,86,FALSE)</f>
        <v>#REF!</v>
      </c>
      <c r="L46" s="631" t="e">
        <f t="shared" si="4"/>
        <v>#REF!</v>
      </c>
      <c r="M46" s="23" t="s">
        <v>63</v>
      </c>
      <c r="N46" s="15"/>
      <c r="O46" s="136"/>
      <c r="P46" s="136"/>
      <c r="Q46" s="136"/>
    </row>
    <row r="47" spans="1:17" ht="21.6" hidden="1" customHeight="1">
      <c r="A47" s="136"/>
      <c r="B47" s="622">
        <v>48</v>
      </c>
      <c r="C47" s="18" t="str">
        <f t="shared" si="5"/>
        <v>C2</v>
      </c>
      <c r="D47" s="18">
        <v>44</v>
      </c>
      <c r="E47" s="23" t="s">
        <v>61</v>
      </c>
      <c r="F47" s="18" t="s">
        <v>72</v>
      </c>
      <c r="G47" s="18" t="s">
        <v>214</v>
      </c>
      <c r="H47" s="630" t="e">
        <f>VLOOKUP(G47,#REF!,86,FALSE)</f>
        <v>#REF!</v>
      </c>
      <c r="I47" s="18" t="s">
        <v>72</v>
      </c>
      <c r="J47" s="18" t="s">
        <v>68</v>
      </c>
      <c r="K47" s="628" t="e">
        <f>VLOOKUP(J47,#REF!,86,FALSE)</f>
        <v>#REF!</v>
      </c>
      <c r="L47" s="631" t="e">
        <f t="shared" si="4"/>
        <v>#REF!</v>
      </c>
      <c r="M47" s="23" t="s">
        <v>61</v>
      </c>
      <c r="N47" s="15"/>
      <c r="O47" s="136"/>
      <c r="P47" s="136"/>
      <c r="Q47" s="136"/>
    </row>
    <row r="48" spans="1:17" ht="21.6" hidden="1" customHeight="1">
      <c r="A48" s="136"/>
      <c r="B48" s="625">
        <v>49</v>
      </c>
      <c r="C48" s="18" t="str">
        <f t="shared" si="5"/>
        <v>D2</v>
      </c>
      <c r="D48" s="18">
        <v>45</v>
      </c>
      <c r="E48" s="23" t="s">
        <v>60</v>
      </c>
      <c r="F48" s="18" t="s">
        <v>72</v>
      </c>
      <c r="G48" s="18" t="s">
        <v>215</v>
      </c>
      <c r="H48" s="630" t="e">
        <f>VLOOKUP(G48,#REF!,86,FALSE)</f>
        <v>#REF!</v>
      </c>
      <c r="I48" s="18" t="s">
        <v>72</v>
      </c>
      <c r="J48" s="18" t="s">
        <v>68</v>
      </c>
      <c r="K48" s="628" t="e">
        <f>VLOOKUP(J48,#REF!,86,FALSE)</f>
        <v>#REF!</v>
      </c>
      <c r="L48" s="631" t="e">
        <f t="shared" si="4"/>
        <v>#REF!</v>
      </c>
      <c r="M48" s="23" t="s">
        <v>60</v>
      </c>
      <c r="N48" s="15"/>
      <c r="O48" s="136"/>
      <c r="P48" s="136"/>
      <c r="Q48" s="136"/>
    </row>
    <row r="49" spans="1:17" ht="21.6" hidden="1" customHeight="1">
      <c r="A49" s="136"/>
      <c r="B49" s="625">
        <v>50</v>
      </c>
      <c r="C49" s="18" t="str">
        <f t="shared" si="5"/>
        <v>F2</v>
      </c>
      <c r="D49" s="18">
        <v>46</v>
      </c>
      <c r="E49" s="23" t="s">
        <v>87</v>
      </c>
      <c r="F49" s="18" t="s">
        <v>72</v>
      </c>
      <c r="G49" s="18" t="s">
        <v>216</v>
      </c>
      <c r="H49" s="630" t="e">
        <f>VLOOKUP(G49,#REF!,86,FALSE)</f>
        <v>#REF!</v>
      </c>
      <c r="I49" s="18" t="s">
        <v>72</v>
      </c>
      <c r="J49" s="18" t="s">
        <v>68</v>
      </c>
      <c r="K49" s="628" t="e">
        <f>VLOOKUP(J49,#REF!,86,FALSE)</f>
        <v>#REF!</v>
      </c>
      <c r="L49" s="631" t="e">
        <f t="shared" si="4"/>
        <v>#REF!</v>
      </c>
      <c r="M49" s="23" t="s">
        <v>87</v>
      </c>
      <c r="N49" s="15"/>
      <c r="O49" s="136"/>
      <c r="P49" s="136"/>
      <c r="Q49" s="136"/>
    </row>
    <row r="50" spans="1:17" ht="21.6" hidden="1" customHeight="1">
      <c r="A50" s="136"/>
      <c r="B50" s="622">
        <v>51</v>
      </c>
      <c r="C50" s="18" t="str">
        <f t="shared" si="5"/>
        <v>F2</v>
      </c>
      <c r="D50" s="18">
        <v>47</v>
      </c>
      <c r="E50" s="23" t="s">
        <v>87</v>
      </c>
      <c r="F50" s="18" t="s">
        <v>72</v>
      </c>
      <c r="G50" s="18" t="s">
        <v>217</v>
      </c>
      <c r="H50" s="630" t="e">
        <f>VLOOKUP(G50,#REF!,86,FALSE)</f>
        <v>#REF!</v>
      </c>
      <c r="I50" s="18" t="s">
        <v>72</v>
      </c>
      <c r="J50" s="18" t="s">
        <v>68</v>
      </c>
      <c r="K50" s="628" t="e">
        <f>VLOOKUP(J50,#REF!,86,FALSE)</f>
        <v>#REF!</v>
      </c>
      <c r="L50" s="631" t="e">
        <f t="shared" si="4"/>
        <v>#REF!</v>
      </c>
      <c r="M50" s="23" t="s">
        <v>87</v>
      </c>
      <c r="N50" s="15"/>
      <c r="O50" s="136"/>
      <c r="P50" s="136"/>
      <c r="Q50" s="136"/>
    </row>
    <row r="51" spans="1:17" ht="21.6" hidden="1" customHeight="1">
      <c r="A51" s="136"/>
      <c r="B51" s="625">
        <v>52</v>
      </c>
      <c r="C51" s="18" t="str">
        <f t="shared" si="5"/>
        <v>H2</v>
      </c>
      <c r="D51" s="18">
        <v>48</v>
      </c>
      <c r="E51" s="23" t="s">
        <v>43</v>
      </c>
      <c r="F51" s="18" t="s">
        <v>72</v>
      </c>
      <c r="G51" s="18" t="s">
        <v>218</v>
      </c>
      <c r="H51" s="630" t="e">
        <f>VLOOKUP(G51,#REF!,86,FALSE)</f>
        <v>#REF!</v>
      </c>
      <c r="I51" s="18" t="s">
        <v>72</v>
      </c>
      <c r="J51" s="18" t="s">
        <v>68</v>
      </c>
      <c r="K51" s="628" t="e">
        <f>VLOOKUP(J51,#REF!,86,FALSE)</f>
        <v>#REF!</v>
      </c>
      <c r="L51" s="631" t="e">
        <f t="shared" si="4"/>
        <v>#REF!</v>
      </c>
      <c r="M51" s="23" t="s">
        <v>43</v>
      </c>
      <c r="N51" s="15"/>
      <c r="O51" s="136"/>
      <c r="P51" s="136"/>
      <c r="Q51" s="136"/>
    </row>
    <row r="52" spans="1:17" ht="21.6" hidden="1" customHeight="1">
      <c r="A52" s="136"/>
      <c r="B52" s="625">
        <v>53</v>
      </c>
      <c r="C52" s="18" t="str">
        <f t="shared" si="5"/>
        <v>A3</v>
      </c>
      <c r="D52" s="18">
        <v>49</v>
      </c>
      <c r="E52" s="23" t="s">
        <v>73</v>
      </c>
      <c r="F52" s="18" t="s">
        <v>72</v>
      </c>
      <c r="G52" s="18" t="s">
        <v>219</v>
      </c>
      <c r="H52" s="630" t="e">
        <f>VLOOKUP(G52,#REF!,86,FALSE)</f>
        <v>#REF!</v>
      </c>
      <c r="I52" s="18" t="s">
        <v>72</v>
      </c>
      <c r="J52" s="18" t="s">
        <v>68</v>
      </c>
      <c r="K52" s="628" t="e">
        <f>VLOOKUP(J52,#REF!,86,FALSE)</f>
        <v>#REF!</v>
      </c>
      <c r="L52" s="631" t="e">
        <f t="shared" si="4"/>
        <v>#REF!</v>
      </c>
      <c r="M52" s="136" t="s">
        <v>73</v>
      </c>
      <c r="N52" s="15"/>
      <c r="O52" s="136"/>
      <c r="P52" s="136"/>
      <c r="Q52" s="136"/>
    </row>
    <row r="53" spans="1:17" ht="21.6" hidden="1" customHeight="1">
      <c r="A53" s="136"/>
      <c r="B53" s="622">
        <v>54</v>
      </c>
      <c r="C53" s="18" t="str">
        <f t="shared" si="5"/>
        <v>B3</v>
      </c>
      <c r="D53" s="18">
        <v>50</v>
      </c>
      <c r="E53" s="23" t="s">
        <v>76</v>
      </c>
      <c r="F53" s="18" t="s">
        <v>72</v>
      </c>
      <c r="G53" s="18" t="s">
        <v>220</v>
      </c>
      <c r="H53" s="630" t="e">
        <f>VLOOKUP(G53,#REF!,86,FALSE)</f>
        <v>#REF!</v>
      </c>
      <c r="I53" s="18" t="s">
        <v>72</v>
      </c>
      <c r="J53" s="18" t="s">
        <v>68</v>
      </c>
      <c r="K53" s="628" t="e">
        <f>VLOOKUP(J53,#REF!,86,FALSE)</f>
        <v>#REF!</v>
      </c>
      <c r="L53" s="631" t="e">
        <f t="shared" si="4"/>
        <v>#REF!</v>
      </c>
      <c r="M53" s="136" t="s">
        <v>76</v>
      </c>
      <c r="N53" s="15"/>
      <c r="O53" s="136"/>
      <c r="P53" s="136"/>
      <c r="Q53" s="136"/>
    </row>
    <row r="54" spans="1:17" ht="21.6" hidden="1" customHeight="1">
      <c r="A54" s="136"/>
      <c r="B54" s="625">
        <v>55</v>
      </c>
      <c r="C54" s="18" t="str">
        <f t="shared" si="5"/>
        <v>C3</v>
      </c>
      <c r="D54" s="18">
        <v>51</v>
      </c>
      <c r="E54" s="23" t="s">
        <v>78</v>
      </c>
      <c r="F54" s="18" t="s">
        <v>72</v>
      </c>
      <c r="G54" s="18" t="s">
        <v>204</v>
      </c>
      <c r="H54" s="630" t="e">
        <f>VLOOKUP(G54,#REF!,86,FALSE)</f>
        <v>#REF!</v>
      </c>
      <c r="I54" s="18" t="s">
        <v>72</v>
      </c>
      <c r="J54" s="18" t="s">
        <v>68</v>
      </c>
      <c r="K54" s="628" t="e">
        <f>VLOOKUP(J54,#REF!,86,FALSE)</f>
        <v>#REF!</v>
      </c>
      <c r="L54" s="631" t="e">
        <f t="shared" si="4"/>
        <v>#REF!</v>
      </c>
      <c r="M54" s="136" t="s">
        <v>78</v>
      </c>
      <c r="N54" s="15"/>
      <c r="O54" s="136"/>
      <c r="P54" s="136"/>
      <c r="Q54" s="136"/>
    </row>
    <row r="55" spans="1:17" ht="21.6" hidden="1" customHeight="1">
      <c r="A55" s="136"/>
      <c r="B55" s="625">
        <v>56</v>
      </c>
      <c r="C55" s="18" t="str">
        <f t="shared" si="5"/>
        <v>D3</v>
      </c>
      <c r="D55" s="18">
        <v>52</v>
      </c>
      <c r="E55" s="23" t="s">
        <v>80</v>
      </c>
      <c r="F55" s="18" t="s">
        <v>72</v>
      </c>
      <c r="G55" s="18" t="s">
        <v>221</v>
      </c>
      <c r="H55" s="630" t="e">
        <f>VLOOKUP(G55,#REF!,86,FALSE)</f>
        <v>#REF!</v>
      </c>
      <c r="I55" s="18" t="s">
        <v>72</v>
      </c>
      <c r="J55" s="18" t="s">
        <v>68</v>
      </c>
      <c r="K55" s="628" t="e">
        <f>VLOOKUP(J55,#REF!,86,FALSE)</f>
        <v>#REF!</v>
      </c>
      <c r="L55" s="631" t="e">
        <f t="shared" si="4"/>
        <v>#REF!</v>
      </c>
      <c r="M55" s="136" t="s">
        <v>80</v>
      </c>
      <c r="N55" s="15"/>
      <c r="O55" s="136"/>
      <c r="P55" s="136"/>
      <c r="Q55" s="136"/>
    </row>
    <row r="56" spans="1:17" ht="21.6" hidden="1" customHeight="1">
      <c r="A56" s="136"/>
      <c r="B56" s="622">
        <v>57</v>
      </c>
      <c r="C56" s="18" t="str">
        <f t="shared" si="5"/>
        <v>E3</v>
      </c>
      <c r="D56" s="18">
        <v>53</v>
      </c>
      <c r="E56" s="23" t="s">
        <v>84</v>
      </c>
      <c r="F56" s="18" t="s">
        <v>72</v>
      </c>
      <c r="G56" s="18" t="s">
        <v>222</v>
      </c>
      <c r="H56" s="630" t="e">
        <f>VLOOKUP(G56,#REF!,86,FALSE)</f>
        <v>#REF!</v>
      </c>
      <c r="I56" s="18" t="s">
        <v>72</v>
      </c>
      <c r="J56" s="18" t="s">
        <v>68</v>
      </c>
      <c r="K56" s="628" t="e">
        <f>VLOOKUP(J56,#REF!,86,FALSE)</f>
        <v>#REF!</v>
      </c>
      <c r="L56" s="631" t="e">
        <f t="shared" si="4"/>
        <v>#REF!</v>
      </c>
      <c r="M56" s="136" t="s">
        <v>84</v>
      </c>
      <c r="N56" s="15"/>
      <c r="O56" s="136"/>
      <c r="P56" s="136"/>
      <c r="Q56" s="136"/>
    </row>
    <row r="57" spans="1:17" ht="21.6" hidden="1" customHeight="1">
      <c r="A57" s="136"/>
      <c r="B57" s="625">
        <v>58</v>
      </c>
      <c r="C57" s="18" t="str">
        <f t="shared" si="5"/>
        <v>F3</v>
      </c>
      <c r="D57" s="18">
        <v>54</v>
      </c>
      <c r="E57" s="23" t="s">
        <v>65</v>
      </c>
      <c r="F57" s="18" t="s">
        <v>72</v>
      </c>
      <c r="G57" s="18" t="s">
        <v>223</v>
      </c>
      <c r="H57" s="630" t="e">
        <f>VLOOKUP(G57,#REF!,86,FALSE)</f>
        <v>#REF!</v>
      </c>
      <c r="I57" s="18" t="s">
        <v>72</v>
      </c>
      <c r="J57" s="18" t="s">
        <v>68</v>
      </c>
      <c r="K57" s="628" t="e">
        <f>VLOOKUP(J57,#REF!,86,FALSE)</f>
        <v>#REF!</v>
      </c>
      <c r="L57" s="631" t="e">
        <f t="shared" si="4"/>
        <v>#REF!</v>
      </c>
      <c r="M57" s="136" t="s">
        <v>65</v>
      </c>
      <c r="N57" s="15"/>
      <c r="O57" s="136"/>
      <c r="P57" s="136"/>
      <c r="Q57" s="136"/>
    </row>
    <row r="58" spans="1:17" ht="21.6" hidden="1" customHeight="1">
      <c r="A58" s="136"/>
      <c r="B58" s="625">
        <v>59</v>
      </c>
      <c r="C58" s="18" t="str">
        <f t="shared" si="5"/>
        <v>G3</v>
      </c>
      <c r="D58" s="18">
        <v>55</v>
      </c>
      <c r="E58" s="23" t="s">
        <v>224</v>
      </c>
      <c r="F58" s="18" t="s">
        <v>72</v>
      </c>
      <c r="G58" s="18" t="s">
        <v>225</v>
      </c>
      <c r="H58" s="630" t="e">
        <f>VLOOKUP(G58,#REF!,86,FALSE)</f>
        <v>#REF!</v>
      </c>
      <c r="I58" s="18" t="s">
        <v>72</v>
      </c>
      <c r="J58" s="18" t="s">
        <v>68</v>
      </c>
      <c r="K58" s="628" t="e">
        <f>VLOOKUP(J58,#REF!,86,FALSE)</f>
        <v>#REF!</v>
      </c>
      <c r="L58" s="631" t="e">
        <f t="shared" si="4"/>
        <v>#REF!</v>
      </c>
      <c r="M58" s="136" t="s">
        <v>66</v>
      </c>
      <c r="N58" s="15"/>
      <c r="O58" s="136"/>
      <c r="P58" s="136"/>
      <c r="Q58" s="136"/>
    </row>
    <row r="59" spans="1:17" ht="21.6" hidden="1" customHeight="1">
      <c r="A59" s="136"/>
      <c r="B59" s="622">
        <v>60</v>
      </c>
      <c r="C59" s="18" t="str">
        <f t="shared" si="5"/>
        <v>H3</v>
      </c>
      <c r="D59" s="18">
        <v>56</v>
      </c>
      <c r="E59" s="23" t="s">
        <v>226</v>
      </c>
      <c r="F59" s="18" t="s">
        <v>72</v>
      </c>
      <c r="G59" s="18" t="s">
        <v>227</v>
      </c>
      <c r="H59" s="630" t="e">
        <f>VLOOKUP(G59,#REF!,86,FALSE)</f>
        <v>#REF!</v>
      </c>
      <c r="I59" s="18" t="s">
        <v>72</v>
      </c>
      <c r="J59" s="18" t="s">
        <v>68</v>
      </c>
      <c r="K59" s="628" t="e">
        <f>VLOOKUP(J59,#REF!,86,FALSE)</f>
        <v>#REF!</v>
      </c>
      <c r="L59" s="631" t="e">
        <f t="shared" si="4"/>
        <v>#REF!</v>
      </c>
      <c r="M59" s="136" t="s">
        <v>69</v>
      </c>
      <c r="N59" s="15"/>
      <c r="O59" s="136"/>
      <c r="P59" s="136"/>
      <c r="Q59" s="136"/>
    </row>
    <row r="60" spans="1:17" ht="21.6" hidden="1" customHeight="1">
      <c r="A60" s="136"/>
      <c r="B60" s="622">
        <v>60</v>
      </c>
      <c r="C60" s="18" t="str">
        <f t="shared" si="5"/>
        <v>A3</v>
      </c>
      <c r="D60" s="136"/>
      <c r="E60" s="23" t="s">
        <v>73</v>
      </c>
      <c r="F60" s="18" t="s">
        <v>72</v>
      </c>
      <c r="G60" s="18" t="s">
        <v>228</v>
      </c>
      <c r="H60" s="630" t="e">
        <f>VLOOKUP(G60,#REF!,86,FALSE)</f>
        <v>#REF!</v>
      </c>
      <c r="I60" s="18" t="s">
        <v>72</v>
      </c>
      <c r="J60" s="18" t="s">
        <v>68</v>
      </c>
      <c r="K60" s="628" t="e">
        <f>VLOOKUP(J60,#REF!,86,FALSE)</f>
        <v>#REF!</v>
      </c>
      <c r="L60" s="631" t="e">
        <f t="shared" si="4"/>
        <v>#REF!</v>
      </c>
      <c r="M60" s="23" t="s">
        <v>73</v>
      </c>
      <c r="N60" s="15"/>
      <c r="O60" s="136"/>
      <c r="P60" s="136"/>
      <c r="Q60" s="136"/>
    </row>
    <row r="61" spans="1:17" ht="21.6" hidden="1" customHeight="1">
      <c r="A61" s="136"/>
      <c r="B61" s="622">
        <v>60</v>
      </c>
      <c r="C61" s="18" t="str">
        <f t="shared" si="5"/>
        <v>B3</v>
      </c>
      <c r="D61" s="23"/>
      <c r="E61" s="598" t="s">
        <v>76</v>
      </c>
      <c r="F61" s="18" t="s">
        <v>72</v>
      </c>
      <c r="G61" s="18" t="s">
        <v>229</v>
      </c>
      <c r="H61" s="630" t="e">
        <f>VLOOKUP(G61,#REF!,86,FALSE)</f>
        <v>#REF!</v>
      </c>
      <c r="I61" s="18" t="s">
        <v>72</v>
      </c>
      <c r="J61" s="18" t="s">
        <v>68</v>
      </c>
      <c r="K61" s="628" t="e">
        <f>VLOOKUP(J61,#REF!,86,FALSE)</f>
        <v>#REF!</v>
      </c>
      <c r="L61" s="631" t="e">
        <f t="shared" si="4"/>
        <v>#REF!</v>
      </c>
      <c r="M61" s="598" t="s">
        <v>76</v>
      </c>
      <c r="N61" s="15"/>
      <c r="O61" s="136"/>
      <c r="P61" s="136"/>
      <c r="Q61" s="136"/>
    </row>
    <row r="62" spans="1:17" ht="21.6" hidden="1" customHeight="1">
      <c r="A62" s="136"/>
      <c r="B62" s="622">
        <v>60</v>
      </c>
      <c r="C62" s="18" t="str">
        <f t="shared" si="5"/>
        <v>C3</v>
      </c>
      <c r="D62" s="136"/>
      <c r="E62" s="463" t="s">
        <v>78</v>
      </c>
      <c r="F62" s="18" t="s">
        <v>72</v>
      </c>
      <c r="G62" s="18" t="s">
        <v>230</v>
      </c>
      <c r="H62" s="630" t="e">
        <f>VLOOKUP(G62,#REF!,86,FALSE)</f>
        <v>#REF!</v>
      </c>
      <c r="I62" s="18" t="s">
        <v>72</v>
      </c>
      <c r="J62" s="18" t="s">
        <v>68</v>
      </c>
      <c r="K62" s="628" t="e">
        <f>VLOOKUP(J62,#REF!,86,FALSE)</f>
        <v>#REF!</v>
      </c>
      <c r="L62" s="631" t="e">
        <f t="shared" si="4"/>
        <v>#REF!</v>
      </c>
      <c r="M62" s="463" t="s">
        <v>78</v>
      </c>
      <c r="N62" s="15"/>
      <c r="O62" s="136"/>
      <c r="P62" s="136"/>
      <c r="Q62" s="136"/>
    </row>
    <row r="63" spans="1:17" ht="21.6" hidden="1" customHeight="1">
      <c r="A63" s="136"/>
      <c r="B63" s="622">
        <v>60</v>
      </c>
      <c r="C63" s="18" t="str">
        <f t="shared" si="5"/>
        <v>D3</v>
      </c>
      <c r="D63" s="136"/>
      <c r="E63" s="463" t="s">
        <v>80</v>
      </c>
      <c r="F63" s="18" t="s">
        <v>72</v>
      </c>
      <c r="G63" s="18" t="s">
        <v>231</v>
      </c>
      <c r="H63" s="630" t="e">
        <f>VLOOKUP(G63,#REF!,86,FALSE)</f>
        <v>#REF!</v>
      </c>
      <c r="I63" s="18" t="s">
        <v>72</v>
      </c>
      <c r="J63" s="18" t="s">
        <v>68</v>
      </c>
      <c r="K63" s="628" t="e">
        <f>VLOOKUP(J63,#REF!,86,FALSE)</f>
        <v>#REF!</v>
      </c>
      <c r="L63" s="631" t="e">
        <f t="shared" si="4"/>
        <v>#REF!</v>
      </c>
      <c r="M63" s="463" t="s">
        <v>80</v>
      </c>
      <c r="N63" s="15"/>
      <c r="O63" s="136"/>
      <c r="P63" s="136"/>
      <c r="Q63" s="136"/>
    </row>
    <row r="64" spans="1:17" ht="21.6" hidden="1" customHeight="1">
      <c r="A64" s="136"/>
      <c r="B64" s="622">
        <v>60</v>
      </c>
      <c r="C64" s="18" t="str">
        <f t="shared" si="5"/>
        <v>E3</v>
      </c>
      <c r="D64" s="136"/>
      <c r="E64" s="463" t="s">
        <v>84</v>
      </c>
      <c r="F64" s="18" t="s">
        <v>72</v>
      </c>
      <c r="G64" s="18" t="s">
        <v>232</v>
      </c>
      <c r="H64" s="630" t="e">
        <f>VLOOKUP(G64,#REF!,86,FALSE)</f>
        <v>#REF!</v>
      </c>
      <c r="I64" s="18" t="s">
        <v>72</v>
      </c>
      <c r="J64" s="18" t="s">
        <v>68</v>
      </c>
      <c r="K64" s="628" t="e">
        <f>VLOOKUP(J64,#REF!,86,FALSE)</f>
        <v>#REF!</v>
      </c>
      <c r="L64" s="631" t="e">
        <f t="shared" si="4"/>
        <v>#REF!</v>
      </c>
      <c r="M64" s="463" t="s">
        <v>84</v>
      </c>
      <c r="N64" s="15"/>
      <c r="O64" s="136"/>
      <c r="P64" s="136"/>
      <c r="Q64" s="136"/>
    </row>
    <row r="65" spans="1:17" ht="21.6" hidden="1" customHeight="1">
      <c r="A65" s="136"/>
      <c r="B65" s="622">
        <v>60</v>
      </c>
      <c r="C65" s="18" t="str">
        <f t="shared" si="5"/>
        <v>F3</v>
      </c>
      <c r="D65" s="136"/>
      <c r="E65" s="463" t="s">
        <v>65</v>
      </c>
      <c r="F65" s="18" t="s">
        <v>72</v>
      </c>
      <c r="G65" s="18" t="s">
        <v>233</v>
      </c>
      <c r="H65" s="630" t="e">
        <f>VLOOKUP(G65,#REF!,86,FALSE)</f>
        <v>#REF!</v>
      </c>
      <c r="I65" s="18" t="s">
        <v>72</v>
      </c>
      <c r="J65" s="18" t="s">
        <v>68</v>
      </c>
      <c r="K65" s="628" t="e">
        <f>VLOOKUP(J65,#REF!,86,FALSE)</f>
        <v>#REF!</v>
      </c>
      <c r="L65" s="631" t="e">
        <f t="shared" si="4"/>
        <v>#REF!</v>
      </c>
      <c r="M65" s="463" t="s">
        <v>65</v>
      </c>
      <c r="N65" s="15"/>
      <c r="O65" s="136"/>
      <c r="P65" s="136"/>
      <c r="Q65" s="136"/>
    </row>
    <row r="66" spans="1:17" ht="21.6" hidden="1" customHeight="1">
      <c r="A66" s="136"/>
      <c r="B66" s="622">
        <v>60</v>
      </c>
      <c r="C66" s="18" t="str">
        <f t="shared" si="5"/>
        <v>AB3</v>
      </c>
      <c r="D66" s="136"/>
      <c r="E66" s="463" t="s">
        <v>105</v>
      </c>
      <c r="F66" s="18" t="s">
        <v>72</v>
      </c>
      <c r="G66" s="18" t="s">
        <v>234</v>
      </c>
      <c r="H66" s="630" t="e">
        <f>VLOOKUP(G66,#REF!,86,FALSE)</f>
        <v>#REF!</v>
      </c>
      <c r="I66" s="18" t="s">
        <v>72</v>
      </c>
      <c r="J66" s="18" t="s">
        <v>68</v>
      </c>
      <c r="K66" s="628" t="e">
        <f>VLOOKUP(J66,#REF!,86,FALSE)</f>
        <v>#REF!</v>
      </c>
      <c r="L66" s="631" t="e">
        <f t="shared" si="4"/>
        <v>#REF!</v>
      </c>
      <c r="M66" s="463" t="s">
        <v>105</v>
      </c>
      <c r="N66" s="15"/>
      <c r="O66" s="136"/>
      <c r="P66" s="136"/>
      <c r="Q66" s="136"/>
    </row>
    <row r="67" spans="1:17" ht="21.6" hidden="1" customHeight="1">
      <c r="A67" s="136"/>
      <c r="B67" s="622">
        <v>60</v>
      </c>
      <c r="C67" s="18" t="str">
        <f t="shared" si="5"/>
        <v>AB4</v>
      </c>
      <c r="D67" s="136"/>
      <c r="E67" s="23" t="s">
        <v>235</v>
      </c>
      <c r="F67" s="18" t="s">
        <v>72</v>
      </c>
      <c r="G67" s="18" t="s">
        <v>236</v>
      </c>
      <c r="H67" s="630" t="e">
        <f>VLOOKUP(G67,#REF!,86,FALSE)</f>
        <v>#REF!</v>
      </c>
      <c r="I67" s="18" t="s">
        <v>72</v>
      </c>
      <c r="J67" s="18" t="s">
        <v>68</v>
      </c>
      <c r="K67" s="628" t="e">
        <f>VLOOKUP(J67,#REF!,86,FALSE)</f>
        <v>#REF!</v>
      </c>
      <c r="L67" s="631" t="e">
        <f t="shared" si="4"/>
        <v>#REF!</v>
      </c>
      <c r="M67" s="136" t="s">
        <v>106</v>
      </c>
      <c r="N67" s="15"/>
      <c r="O67" s="136"/>
      <c r="P67" s="136"/>
      <c r="Q67" s="136"/>
    </row>
    <row r="68" spans="1:17" ht="21.6" hidden="1" customHeight="1">
      <c r="A68" s="136"/>
      <c r="B68" s="136"/>
      <c r="C68" s="18" t="str">
        <f t="shared" si="5"/>
        <v>F4</v>
      </c>
      <c r="D68" s="136"/>
      <c r="E68" s="23" t="s">
        <v>88</v>
      </c>
      <c r="F68" s="18" t="s">
        <v>72</v>
      </c>
      <c r="G68" s="18" t="s">
        <v>237</v>
      </c>
      <c r="H68" s="630" t="e">
        <f>VLOOKUP(G68,#REF!,86,FALSE)</f>
        <v>#REF!</v>
      </c>
      <c r="I68" s="18" t="s">
        <v>72</v>
      </c>
      <c r="J68" s="18" t="s">
        <v>68</v>
      </c>
      <c r="K68" s="628" t="e">
        <f>VLOOKUP(J68,#REF!,86,FALSE)</f>
        <v>#REF!</v>
      </c>
      <c r="L68" s="631" t="e">
        <f t="shared" si="4"/>
        <v>#REF!</v>
      </c>
      <c r="M68" s="136" t="s">
        <v>88</v>
      </c>
      <c r="N68" s="15"/>
      <c r="O68" s="136"/>
      <c r="P68" s="136"/>
      <c r="Q68" s="136"/>
    </row>
    <row r="69" spans="1:17" ht="21.6" hidden="1" customHeight="1">
      <c r="A69" s="136"/>
      <c r="B69" s="136"/>
      <c r="C69" s="18" t="str">
        <f t="shared" si="5"/>
        <v>E2</v>
      </c>
      <c r="D69" s="136"/>
      <c r="E69" s="23" t="s">
        <v>83</v>
      </c>
      <c r="F69" s="18" t="s">
        <v>72</v>
      </c>
      <c r="G69" s="18" t="s">
        <v>238</v>
      </c>
      <c r="H69" s="630" t="e">
        <f>VLOOKUP(G69,#REF!,86,FALSE)</f>
        <v>#REF!</v>
      </c>
      <c r="I69" s="18" t="s">
        <v>72</v>
      </c>
      <c r="J69" s="18" t="s">
        <v>68</v>
      </c>
      <c r="K69" s="628" t="e">
        <f>VLOOKUP(J69,#REF!,86,FALSE)</f>
        <v>#REF!</v>
      </c>
      <c r="L69" s="631" t="e">
        <f t="shared" si="4"/>
        <v>#REF!</v>
      </c>
      <c r="M69" s="136" t="s">
        <v>83</v>
      </c>
      <c r="N69" s="15"/>
      <c r="O69" s="136"/>
      <c r="P69" s="136"/>
      <c r="Q69" s="136"/>
    </row>
    <row r="70" spans="1:17" ht="21.6" hidden="1" customHeight="1">
      <c r="A70" s="136"/>
      <c r="B70" s="136"/>
      <c r="C70" s="18" t="str">
        <f t="shared" si="5"/>
        <v>C4</v>
      </c>
      <c r="D70" s="136"/>
      <c r="E70" s="23" t="s">
        <v>79</v>
      </c>
      <c r="F70" s="18" t="s">
        <v>72</v>
      </c>
      <c r="G70" s="18" t="s">
        <v>239</v>
      </c>
      <c r="H70" s="630" t="e">
        <f>VLOOKUP(G70,#REF!,86,FALSE)</f>
        <v>#REF!</v>
      </c>
      <c r="I70" s="18" t="s">
        <v>72</v>
      </c>
      <c r="J70" s="18" t="s">
        <v>68</v>
      </c>
      <c r="K70" s="628" t="e">
        <f>VLOOKUP(J70,#REF!,86,FALSE)</f>
        <v>#REF!</v>
      </c>
      <c r="L70" s="631" t="e">
        <f t="shared" si="4"/>
        <v>#REF!</v>
      </c>
      <c r="M70" s="136" t="s">
        <v>79</v>
      </c>
      <c r="N70" s="15"/>
      <c r="O70" s="136"/>
      <c r="P70" s="136"/>
      <c r="Q70" s="136"/>
    </row>
    <row r="71" spans="1:17" ht="21" hidden="1" customHeight="1">
      <c r="A71" s="136"/>
      <c r="B71" s="136"/>
      <c r="C71" s="18" t="str">
        <f t="shared" si="5"/>
        <v>D4</v>
      </c>
      <c r="D71" s="136"/>
      <c r="E71" s="23" t="s">
        <v>81</v>
      </c>
      <c r="F71" s="18" t="s">
        <v>72</v>
      </c>
      <c r="G71" s="18" t="s">
        <v>205</v>
      </c>
      <c r="H71" s="630" t="e">
        <f>VLOOKUP(G71,#REF!,86,FALSE)</f>
        <v>#REF!</v>
      </c>
      <c r="I71" s="18" t="s">
        <v>72</v>
      </c>
      <c r="J71" s="18" t="s">
        <v>68</v>
      </c>
      <c r="K71" s="628" t="e">
        <f>VLOOKUP(J71,#REF!,86,FALSE)</f>
        <v>#REF!</v>
      </c>
      <c r="L71" s="631" t="e">
        <f t="shared" si="4"/>
        <v>#REF!</v>
      </c>
      <c r="M71" s="136" t="s">
        <v>81</v>
      </c>
      <c r="N71" s="15"/>
      <c r="O71" s="136"/>
      <c r="P71" s="136"/>
      <c r="Q71" s="136"/>
    </row>
    <row r="72" spans="1:17">
      <c r="B72" s="567"/>
      <c r="M72" s="568"/>
    </row>
  </sheetData>
  <sheetProtection selectLockedCells="1" selectUnlockedCells="1"/>
  <phoneticPr fontId="77" type="noConversion"/>
  <printOptions horizontalCentered="1"/>
  <pageMargins left="0.25" right="0.25" top="0.75" bottom="0.75" header="0.51180555555555551" footer="0.51180555555555551"/>
  <pageSetup paperSize="9" scale="51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27"/>
  <sheetViews>
    <sheetView topLeftCell="A19" zoomScale="70" zoomScaleNormal="70" workbookViewId="0">
      <selection activeCell="C63" sqref="C63"/>
    </sheetView>
  </sheetViews>
  <sheetFormatPr defaultColWidth="7.6640625" defaultRowHeight="15.75"/>
  <cols>
    <col min="1" max="1" width="6.33203125" style="139" customWidth="1"/>
    <col min="2" max="2" width="19.109375" style="139" customWidth="1"/>
    <col min="3" max="6" width="15.77734375" style="139" customWidth="1"/>
    <col min="7" max="7" width="10.6640625" style="139" customWidth="1"/>
    <col min="8" max="8" width="11" style="139" customWidth="1"/>
    <col min="9" max="9" width="12.88671875" style="139" customWidth="1"/>
    <col min="10" max="10" width="10.6640625" style="139" customWidth="1"/>
    <col min="11" max="11" width="16.44140625" style="139" bestFit="1" customWidth="1"/>
    <col min="12" max="12" width="7.6640625" style="139"/>
    <col min="13" max="13" width="14.109375" style="139" hidden="1" customWidth="1"/>
    <col min="14" max="14" width="22.5546875" style="139" hidden="1" customWidth="1"/>
    <col min="15" max="15" width="15.5546875" style="139" hidden="1" customWidth="1"/>
    <col min="16" max="16" width="9.5546875" style="139" hidden="1" customWidth="1"/>
    <col min="17" max="16384" width="7.6640625" style="139"/>
  </cols>
  <sheetData>
    <row r="1" spans="2:10" ht="18.75">
      <c r="B1" s="137" t="s">
        <v>678</v>
      </c>
      <c r="C1" s="287"/>
      <c r="D1" s="287"/>
      <c r="E1" s="288"/>
      <c r="F1" s="288"/>
      <c r="G1" s="288"/>
    </row>
    <row r="2" spans="2:10">
      <c r="B2" s="26"/>
      <c r="C2" s="287"/>
      <c r="D2" s="287"/>
      <c r="E2" s="288"/>
      <c r="F2" s="288"/>
      <c r="G2" s="288"/>
    </row>
    <row r="3" spans="2:10">
      <c r="B3" s="26" t="s">
        <v>679</v>
      </c>
      <c r="C3" s="287"/>
      <c r="D3" s="287"/>
      <c r="E3" s="288"/>
      <c r="F3" s="288"/>
      <c r="G3" s="288"/>
    </row>
    <row r="4" spans="2:10">
      <c r="B4" s="288"/>
      <c r="C4" s="288"/>
      <c r="D4" s="26" t="s">
        <v>680</v>
      </c>
      <c r="E4" s="26"/>
      <c r="F4" s="287"/>
      <c r="G4" s="288"/>
    </row>
    <row r="5" spans="2:10">
      <c r="B5" s="288"/>
      <c r="C5" s="288"/>
      <c r="D5" s="30" t="s">
        <v>681</v>
      </c>
      <c r="E5" s="30"/>
      <c r="F5" s="289"/>
      <c r="G5" s="290"/>
      <c r="H5" s="291"/>
      <c r="I5" s="291"/>
    </row>
    <row r="6" spans="2:10">
      <c r="B6" s="292"/>
      <c r="C6" s="292"/>
      <c r="D6" s="293"/>
      <c r="E6" s="291"/>
      <c r="F6" s="291"/>
      <c r="G6" s="291"/>
      <c r="H6" s="291"/>
      <c r="I6" s="291"/>
    </row>
    <row r="7" spans="2:10">
      <c r="C7" s="35" t="s">
        <v>117</v>
      </c>
      <c r="D7" s="35" t="s">
        <v>118</v>
      </c>
      <c r="E7" s="35" t="s">
        <v>119</v>
      </c>
      <c r="F7" s="138" t="s">
        <v>120</v>
      </c>
      <c r="G7" s="294"/>
      <c r="H7" s="294"/>
    </row>
    <row r="8" spans="2:10" ht="18.75" customHeight="1">
      <c r="C8" s="37" t="s">
        <v>125</v>
      </c>
      <c r="D8" s="37" t="s">
        <v>126</v>
      </c>
      <c r="E8" s="37" t="s">
        <v>127</v>
      </c>
      <c r="F8" s="37" t="s">
        <v>128</v>
      </c>
      <c r="G8" s="295"/>
      <c r="H8" s="295"/>
    </row>
    <row r="9" spans="2:10">
      <c r="C9" s="37" t="s">
        <v>132</v>
      </c>
      <c r="D9" s="37" t="s">
        <v>131</v>
      </c>
      <c r="E9" s="37" t="s">
        <v>130</v>
      </c>
      <c r="F9" s="37" t="s">
        <v>129</v>
      </c>
      <c r="G9" s="295"/>
      <c r="H9" s="295"/>
    </row>
    <row r="10" spans="2:10">
      <c r="C10" s="37" t="s">
        <v>140</v>
      </c>
      <c r="D10" s="37" t="s">
        <v>139</v>
      </c>
      <c r="E10" s="37" t="s">
        <v>138</v>
      </c>
      <c r="F10" s="37" t="s">
        <v>137</v>
      </c>
      <c r="G10" s="295"/>
      <c r="H10" s="295"/>
    </row>
    <row r="11" spans="2:10">
      <c r="C11" s="37" t="s">
        <v>74</v>
      </c>
      <c r="D11" s="37" t="s">
        <v>74</v>
      </c>
      <c r="E11" s="37" t="s">
        <v>74</v>
      </c>
      <c r="F11" s="37" t="s">
        <v>136</v>
      </c>
      <c r="G11" s="295"/>
      <c r="H11" s="295"/>
    </row>
    <row r="12" spans="2:10">
      <c r="B12" s="296"/>
    </row>
    <row r="13" spans="2:10">
      <c r="B13" s="296"/>
    </row>
    <row r="14" spans="2:10" s="288" customFormat="1">
      <c r="B14" s="26"/>
      <c r="D14" s="30" t="s">
        <v>682</v>
      </c>
      <c r="E14" s="30"/>
      <c r="F14" s="30"/>
      <c r="G14" s="30"/>
      <c r="H14" s="26"/>
      <c r="I14" s="26"/>
      <c r="J14" s="26"/>
    </row>
    <row r="15" spans="2:10" s="288" customFormat="1">
      <c r="B15" s="30"/>
      <c r="D15" s="30"/>
      <c r="E15" s="30"/>
      <c r="F15" s="30"/>
      <c r="G15" s="30"/>
      <c r="H15" s="26"/>
      <c r="I15" s="26"/>
      <c r="J15" s="26"/>
    </row>
    <row r="16" spans="2:10" s="288" customFormat="1">
      <c r="B16" s="30"/>
      <c r="D16" s="30" t="s">
        <v>683</v>
      </c>
      <c r="E16" s="30"/>
      <c r="F16" s="30"/>
      <c r="G16" s="30"/>
      <c r="H16" s="26"/>
      <c r="I16" s="26"/>
      <c r="J16" s="26"/>
    </row>
    <row r="17" spans="2:17" s="288" customFormat="1">
      <c r="B17" s="30"/>
      <c r="D17" s="30" t="s">
        <v>684</v>
      </c>
      <c r="E17" s="30"/>
      <c r="F17" s="30"/>
      <c r="G17" s="30"/>
      <c r="H17" s="26"/>
      <c r="I17" s="26"/>
      <c r="J17" s="26"/>
    </row>
    <row r="18" spans="2:17" s="288" customFormat="1">
      <c r="B18" s="26"/>
    </row>
    <row r="19" spans="2:17" s="288" customFormat="1">
      <c r="B19" s="26" t="s">
        <v>685</v>
      </c>
      <c r="D19" s="297"/>
    </row>
    <row r="20" spans="2:17" s="288" customFormat="1">
      <c r="B20" s="26"/>
      <c r="D20" s="297"/>
    </row>
    <row r="21" spans="2:17">
      <c r="C21" s="139" t="s">
        <v>53</v>
      </c>
      <c r="D21" s="298"/>
    </row>
    <row r="22" spans="2:17">
      <c r="B22" s="136"/>
      <c r="C22" s="22">
        <f>女乙賽程!S8</f>
        <v>0</v>
      </c>
      <c r="D22" s="299"/>
      <c r="E22" s="300"/>
      <c r="F22" s="148"/>
      <c r="G22" s="148"/>
      <c r="H22" s="148"/>
      <c r="I22" s="148"/>
      <c r="L22" s="298"/>
    </row>
    <row r="23" spans="2:17">
      <c r="B23" s="136"/>
      <c r="C23" s="136"/>
      <c r="D23" s="140" t="s">
        <v>240</v>
      </c>
      <c r="E23" s="301"/>
      <c r="F23" s="126"/>
      <c r="G23" s="148"/>
      <c r="H23" s="148"/>
      <c r="I23" s="148"/>
      <c r="L23" s="298"/>
    </row>
    <row r="24" spans="2:17">
      <c r="B24" s="136"/>
      <c r="C24" s="136"/>
      <c r="D24" s="234"/>
      <c r="E24" s="302"/>
      <c r="F24" s="126"/>
      <c r="G24" s="148"/>
      <c r="H24" s="148"/>
      <c r="I24" s="148"/>
      <c r="J24" s="148"/>
      <c r="K24" s="303"/>
      <c r="L24" s="304"/>
    </row>
    <row r="25" spans="2:17">
      <c r="B25" s="136"/>
      <c r="C25" s="136"/>
      <c r="D25" s="305"/>
      <c r="E25" s="306"/>
      <c r="F25" s="200">
        <f>C22</f>
        <v>0</v>
      </c>
      <c r="G25" s="148"/>
      <c r="H25" s="148"/>
      <c r="I25" s="148"/>
      <c r="J25" s="148"/>
      <c r="K25" s="307"/>
      <c r="L25" s="298"/>
      <c r="M25" s="300"/>
      <c r="N25" s="148"/>
      <c r="O25" s="148"/>
      <c r="P25" s="148"/>
      <c r="Q25" s="148"/>
    </row>
    <row r="26" spans="2:17">
      <c r="B26" s="136"/>
      <c r="C26" s="22"/>
      <c r="D26" s="308"/>
      <c r="E26" s="300"/>
      <c r="F26" s="234"/>
      <c r="G26" s="309"/>
      <c r="H26" s="148"/>
      <c r="I26" s="148"/>
      <c r="J26" s="148"/>
      <c r="L26" s="310"/>
      <c r="M26" s="300"/>
      <c r="N26" s="126"/>
      <c r="O26" s="148"/>
      <c r="P26" s="148"/>
      <c r="Q26" s="148"/>
    </row>
    <row r="27" spans="2:17">
      <c r="B27" s="136"/>
      <c r="C27" s="136"/>
      <c r="D27" s="126"/>
      <c r="E27" s="311"/>
      <c r="F27" s="234"/>
      <c r="G27" s="309"/>
      <c r="H27" s="148"/>
      <c r="I27" s="148"/>
      <c r="J27" s="148"/>
      <c r="L27" s="303"/>
      <c r="M27" s="312"/>
      <c r="N27" s="497"/>
      <c r="O27" s="148"/>
      <c r="P27" s="148"/>
      <c r="Q27" s="148"/>
    </row>
    <row r="28" spans="2:17">
      <c r="B28" s="136"/>
      <c r="C28" s="136"/>
      <c r="D28" s="300"/>
      <c r="E28" s="300"/>
      <c r="F28" s="234"/>
      <c r="G28" s="309"/>
      <c r="H28" s="148"/>
      <c r="I28" s="148"/>
      <c r="J28" s="148"/>
      <c r="L28" s="313"/>
      <c r="M28" s="314"/>
      <c r="N28" s="497"/>
      <c r="O28" s="148"/>
      <c r="P28" s="148"/>
      <c r="Q28" s="148"/>
    </row>
    <row r="29" spans="2:17">
      <c r="B29" s="136"/>
      <c r="C29" s="136"/>
      <c r="D29" s="300"/>
      <c r="E29" s="315"/>
      <c r="F29" s="140" t="s">
        <v>241</v>
      </c>
      <c r="G29" s="315"/>
      <c r="H29" s="148"/>
      <c r="I29" s="148"/>
      <c r="J29" s="148"/>
      <c r="K29" s="303"/>
      <c r="L29" s="126"/>
      <c r="M29" s="316"/>
      <c r="N29" s="497"/>
      <c r="O29" s="148"/>
      <c r="P29" s="148"/>
      <c r="Q29" s="148"/>
    </row>
    <row r="30" spans="2:17">
      <c r="B30" s="136"/>
      <c r="C30" s="136"/>
      <c r="D30" s="300"/>
      <c r="E30" s="315"/>
      <c r="F30" s="235"/>
      <c r="G30" s="315"/>
      <c r="H30" s="148"/>
      <c r="I30" s="148"/>
      <c r="J30" s="148"/>
      <c r="K30" s="307"/>
      <c r="L30" s="310"/>
      <c r="M30" s="314"/>
      <c r="N30" s="497"/>
      <c r="O30" s="148"/>
      <c r="P30" s="148"/>
      <c r="Q30" s="148"/>
    </row>
    <row r="31" spans="2:17">
      <c r="B31" s="136"/>
      <c r="C31" s="136"/>
      <c r="D31" s="300"/>
      <c r="E31" s="315"/>
      <c r="F31" s="305"/>
      <c r="G31" s="315"/>
      <c r="H31" s="148"/>
      <c r="I31" s="148"/>
      <c r="J31" s="148"/>
      <c r="L31" s="310"/>
      <c r="M31" s="317"/>
      <c r="N31" s="317"/>
      <c r="O31" s="317"/>
      <c r="P31" s="148"/>
      <c r="Q31" s="148"/>
    </row>
    <row r="32" spans="2:17">
      <c r="B32" s="136"/>
      <c r="C32" s="136"/>
      <c r="D32" s="300"/>
      <c r="E32" s="300"/>
      <c r="F32" s="145"/>
      <c r="J32" s="148"/>
      <c r="L32" s="310"/>
      <c r="M32" s="317"/>
      <c r="N32" s="317"/>
      <c r="O32" s="317"/>
      <c r="P32" s="148"/>
      <c r="Q32" s="148"/>
    </row>
    <row r="33" spans="2:17">
      <c r="B33" s="136"/>
      <c r="C33" s="136"/>
      <c r="D33" s="126"/>
      <c r="E33" s="148"/>
      <c r="F33" s="234"/>
      <c r="J33" s="148"/>
      <c r="L33" s="310"/>
      <c r="M33" s="314"/>
      <c r="N33" s="313"/>
    </row>
    <row r="34" spans="2:17">
      <c r="B34" s="136"/>
      <c r="C34" s="22"/>
      <c r="D34" s="318"/>
      <c r="E34" s="300"/>
      <c r="F34" s="234"/>
      <c r="H34" s="200">
        <f>F36</f>
        <v>0</v>
      </c>
      <c r="K34" s="303"/>
      <c r="L34" s="126"/>
      <c r="M34" s="312"/>
      <c r="N34" s="497"/>
    </row>
    <row r="35" spans="2:17">
      <c r="B35" s="136"/>
      <c r="C35" s="136"/>
      <c r="D35" s="140" t="s">
        <v>242</v>
      </c>
      <c r="E35" s="300"/>
      <c r="F35" s="234"/>
      <c r="G35" s="319"/>
      <c r="H35" s="320"/>
      <c r="I35" s="148"/>
      <c r="K35" s="303"/>
      <c r="L35" s="298"/>
      <c r="M35" s="300"/>
      <c r="N35" s="497"/>
      <c r="P35" s="298"/>
    </row>
    <row r="36" spans="2:17" ht="21">
      <c r="B36" s="136"/>
      <c r="C36" s="136"/>
      <c r="D36" s="140"/>
      <c r="E36" s="321"/>
      <c r="F36" s="200">
        <f>D39</f>
        <v>0</v>
      </c>
      <c r="G36" s="309"/>
      <c r="H36" s="322"/>
      <c r="I36" s="148"/>
      <c r="M36" s="260" t="s">
        <v>248</v>
      </c>
      <c r="N36" s="323"/>
      <c r="O36" s="497">
        <v>120</v>
      </c>
      <c r="P36" s="323" t="s">
        <v>288</v>
      </c>
      <c r="Q36" s="148"/>
    </row>
    <row r="37" spans="2:17" ht="21">
      <c r="B37" s="136"/>
      <c r="C37" s="136" t="s">
        <v>55</v>
      </c>
      <c r="D37" s="324"/>
      <c r="E37" s="300"/>
      <c r="F37" s="126"/>
      <c r="G37" s="148"/>
      <c r="H37" s="322"/>
      <c r="I37" s="148"/>
      <c r="J37" s="148"/>
      <c r="M37" s="260" t="s">
        <v>249</v>
      </c>
      <c r="N37" s="323"/>
      <c r="O37" s="497">
        <v>108</v>
      </c>
      <c r="P37" s="323" t="s">
        <v>288</v>
      </c>
      <c r="Q37" s="148"/>
    </row>
    <row r="38" spans="2:17" ht="21">
      <c r="B38" s="136"/>
      <c r="C38" s="286" t="str">
        <f>女乙賽程!S20</f>
        <v>MKC</v>
      </c>
      <c r="D38" s="325"/>
      <c r="E38" s="300"/>
      <c r="F38" s="497"/>
      <c r="G38" s="148"/>
      <c r="H38" s="322"/>
      <c r="I38" s="148"/>
      <c r="J38" s="148"/>
      <c r="M38" s="260" t="s">
        <v>250</v>
      </c>
      <c r="N38" s="323"/>
      <c r="O38" s="497">
        <v>96</v>
      </c>
      <c r="P38" s="323" t="s">
        <v>288</v>
      </c>
      <c r="Q38" s="148"/>
    </row>
    <row r="39" spans="2:17" ht="21">
      <c r="B39" s="136"/>
      <c r="C39" s="326"/>
      <c r="D39" s="148"/>
      <c r="E39" s="300"/>
      <c r="F39" s="497"/>
      <c r="G39" s="148"/>
      <c r="H39" s="322"/>
      <c r="I39" s="148"/>
      <c r="J39" s="148"/>
      <c r="M39" s="260" t="s">
        <v>251</v>
      </c>
      <c r="N39" s="323"/>
      <c r="O39" s="497">
        <v>84</v>
      </c>
      <c r="P39" s="323" t="s">
        <v>288</v>
      </c>
      <c r="Q39" s="148"/>
    </row>
    <row r="40" spans="2:17" ht="21">
      <c r="B40" s="136"/>
      <c r="C40" s="327"/>
      <c r="D40" s="323"/>
      <c r="E40" s="300"/>
      <c r="F40" s="497"/>
      <c r="G40" s="148"/>
      <c r="H40" s="322"/>
      <c r="I40" s="148"/>
      <c r="J40" s="148"/>
      <c r="M40" s="260" t="s">
        <v>252</v>
      </c>
      <c r="N40" s="323"/>
      <c r="O40" s="497">
        <v>72</v>
      </c>
      <c r="P40" s="323" t="s">
        <v>288</v>
      </c>
      <c r="Q40" s="148"/>
    </row>
    <row r="41" spans="2:17">
      <c r="B41" s="136"/>
      <c r="C41" s="136"/>
      <c r="D41" s="315"/>
      <c r="E41" s="148"/>
      <c r="F41" s="148"/>
      <c r="H41" s="328"/>
      <c r="I41" s="142" t="s">
        <v>243</v>
      </c>
      <c r="J41" s="645">
        <f>H52</f>
        <v>0</v>
      </c>
      <c r="M41" s="323"/>
      <c r="N41" s="329"/>
      <c r="O41" s="323">
        <v>72</v>
      </c>
      <c r="P41" s="323" t="s">
        <v>288</v>
      </c>
      <c r="Q41" s="148"/>
    </row>
    <row r="42" spans="2:17">
      <c r="B42" s="136"/>
      <c r="C42" s="136"/>
      <c r="D42" s="300"/>
      <c r="E42" s="311"/>
      <c r="F42" s="148"/>
      <c r="H42" s="330"/>
      <c r="I42" s="143" t="s">
        <v>162</v>
      </c>
      <c r="J42" s="645"/>
      <c r="M42" s="323"/>
      <c r="N42" s="323"/>
      <c r="O42" s="323">
        <v>72</v>
      </c>
      <c r="P42" s="323" t="s">
        <v>288</v>
      </c>
      <c r="Q42" s="317"/>
    </row>
    <row r="43" spans="2:17">
      <c r="B43" s="136"/>
      <c r="C43" s="136"/>
      <c r="D43" s="300"/>
      <c r="E43" s="311"/>
      <c r="F43" s="497"/>
      <c r="G43" s="331"/>
      <c r="H43" s="235"/>
      <c r="I43" s="331"/>
      <c r="J43" s="315"/>
      <c r="M43" s="323"/>
      <c r="N43" s="323"/>
      <c r="O43" s="323">
        <v>72</v>
      </c>
      <c r="P43" s="323" t="s">
        <v>288</v>
      </c>
      <c r="Q43" s="76"/>
    </row>
    <row r="44" spans="2:17" ht="21">
      <c r="B44" s="136"/>
      <c r="C44" s="136"/>
      <c r="D44" s="298"/>
      <c r="F44" s="298"/>
      <c r="H44" s="322"/>
      <c r="J44" s="300"/>
      <c r="M44" s="260" t="s">
        <v>253</v>
      </c>
      <c r="N44" s="323"/>
      <c r="O44" s="497">
        <v>60</v>
      </c>
      <c r="P44" s="323" t="s">
        <v>288</v>
      </c>
    </row>
    <row r="45" spans="2:17">
      <c r="B45" s="136"/>
      <c r="C45" s="136" t="s">
        <v>56</v>
      </c>
      <c r="D45" s="332"/>
      <c r="F45" s="298"/>
      <c r="G45" s="148"/>
      <c r="H45" s="322"/>
      <c r="I45" s="148"/>
      <c r="J45" s="331"/>
      <c r="M45" s="323"/>
      <c r="N45" s="323"/>
      <c r="O45" s="323">
        <v>60</v>
      </c>
      <c r="P45" s="323" t="s">
        <v>288</v>
      </c>
      <c r="Q45" s="148"/>
    </row>
    <row r="46" spans="2:17">
      <c r="B46" s="136"/>
      <c r="C46" s="22" t="str">
        <f>女乙賽程!Z20</f>
        <v>薯仔一隊</v>
      </c>
      <c r="D46" s="299"/>
      <c r="E46" s="300"/>
      <c r="F46" s="333"/>
      <c r="G46" s="148"/>
      <c r="H46" s="322"/>
      <c r="I46" s="148"/>
      <c r="M46" s="323"/>
      <c r="N46" s="323"/>
      <c r="O46" s="323">
        <v>60</v>
      </c>
      <c r="P46" s="323" t="s">
        <v>288</v>
      </c>
      <c r="Q46" s="148"/>
    </row>
    <row r="47" spans="2:17" ht="21">
      <c r="B47" s="136"/>
      <c r="C47" s="136"/>
      <c r="D47" s="140" t="s">
        <v>244</v>
      </c>
      <c r="E47" s="334"/>
      <c r="F47" s="335"/>
      <c r="G47" s="148"/>
      <c r="H47" s="322"/>
      <c r="I47" s="148"/>
      <c r="J47" s="148"/>
      <c r="M47" s="260" t="s">
        <v>289</v>
      </c>
      <c r="N47" s="323"/>
      <c r="O47" s="323">
        <v>48</v>
      </c>
      <c r="P47" s="323" t="s">
        <v>288</v>
      </c>
      <c r="Q47" s="148"/>
    </row>
    <row r="48" spans="2:17">
      <c r="B48" s="136"/>
      <c r="C48" s="136"/>
      <c r="D48" s="336"/>
      <c r="E48" s="148"/>
      <c r="F48" s="337" t="str">
        <f>C46</f>
        <v>薯仔一隊</v>
      </c>
      <c r="G48" s="148"/>
      <c r="H48" s="322"/>
      <c r="I48" s="148"/>
      <c r="J48" s="148"/>
      <c r="N48" s="323"/>
      <c r="O48" s="323">
        <v>48</v>
      </c>
      <c r="P48" s="323" t="s">
        <v>288</v>
      </c>
      <c r="Q48" s="148"/>
    </row>
    <row r="49" spans="2:17" ht="21">
      <c r="B49" s="136"/>
      <c r="C49" s="136"/>
      <c r="D49" s="305"/>
      <c r="E49" s="148"/>
      <c r="F49" s="234"/>
      <c r="G49" s="148"/>
      <c r="H49" s="322"/>
      <c r="I49" s="148"/>
      <c r="J49" s="148"/>
      <c r="M49" s="260" t="s">
        <v>290</v>
      </c>
      <c r="N49" s="323"/>
      <c r="O49" s="323">
        <v>36</v>
      </c>
      <c r="P49" s="323" t="s">
        <v>288</v>
      </c>
      <c r="Q49" s="148"/>
    </row>
    <row r="50" spans="2:17">
      <c r="B50" s="136"/>
      <c r="C50" s="22"/>
      <c r="D50" s="308"/>
      <c r="E50" s="300"/>
      <c r="F50" s="234"/>
      <c r="G50" s="148"/>
      <c r="H50" s="322"/>
      <c r="I50" s="148"/>
      <c r="J50" s="148"/>
      <c r="M50" s="323" t="s">
        <v>291</v>
      </c>
      <c r="N50" s="323"/>
      <c r="O50" s="323">
        <v>0</v>
      </c>
      <c r="P50" s="323" t="s">
        <v>288</v>
      </c>
      <c r="Q50" s="148"/>
    </row>
    <row r="51" spans="2:17">
      <c r="B51" s="136"/>
      <c r="C51" s="206"/>
      <c r="D51" s="126"/>
      <c r="E51" s="311"/>
      <c r="F51" s="234"/>
      <c r="G51" s="321"/>
      <c r="H51" s="338"/>
      <c r="I51" s="148"/>
      <c r="J51" s="148"/>
      <c r="N51" s="323"/>
      <c r="O51" s="323">
        <v>0</v>
      </c>
      <c r="P51" s="323" t="s">
        <v>288</v>
      </c>
      <c r="Q51" s="148"/>
    </row>
    <row r="52" spans="2:17">
      <c r="B52" s="136"/>
      <c r="C52" s="136"/>
      <c r="D52" s="300"/>
      <c r="E52" s="300"/>
      <c r="F52" s="234"/>
      <c r="H52" s="200">
        <f>F59</f>
        <v>0</v>
      </c>
      <c r="I52" s="148"/>
      <c r="J52" s="148"/>
      <c r="M52" s="323"/>
      <c r="N52" s="323"/>
      <c r="O52" s="323">
        <v>0</v>
      </c>
      <c r="P52" s="323" t="s">
        <v>288</v>
      </c>
      <c r="Q52" s="148"/>
    </row>
    <row r="53" spans="2:17">
      <c r="B53" s="136"/>
      <c r="C53" s="136"/>
      <c r="D53" s="300"/>
      <c r="E53" s="315"/>
      <c r="F53" s="140" t="s">
        <v>245</v>
      </c>
      <c r="G53" s="300"/>
      <c r="H53" s="148"/>
      <c r="I53" s="148"/>
      <c r="J53" s="148"/>
      <c r="M53" s="323"/>
      <c r="N53" s="323"/>
      <c r="O53" s="323">
        <v>0</v>
      </c>
      <c r="P53" s="323" t="s">
        <v>288</v>
      </c>
      <c r="Q53" s="148"/>
    </row>
    <row r="54" spans="2:17">
      <c r="B54" s="136"/>
      <c r="C54" s="136"/>
      <c r="D54" s="300"/>
      <c r="E54" s="300"/>
      <c r="F54" s="324"/>
      <c r="I54" s="148"/>
      <c r="M54" s="323"/>
      <c r="N54" s="323"/>
      <c r="O54" s="323">
        <v>0</v>
      </c>
      <c r="P54" s="323" t="s">
        <v>288</v>
      </c>
      <c r="Q54" s="148"/>
    </row>
    <row r="55" spans="2:17">
      <c r="B55" s="136"/>
      <c r="C55" s="136"/>
      <c r="D55" s="300"/>
      <c r="E55" s="300"/>
      <c r="F55" s="234"/>
      <c r="K55" s="339"/>
      <c r="L55" s="303"/>
      <c r="M55" s="312"/>
      <c r="N55" s="497"/>
      <c r="Q55" s="148"/>
    </row>
    <row r="56" spans="2:17">
      <c r="B56" s="136"/>
      <c r="C56" s="136"/>
      <c r="D56" s="315"/>
      <c r="E56" s="148"/>
      <c r="F56" s="234"/>
      <c r="K56" s="303"/>
      <c r="L56" s="340"/>
      <c r="M56" s="300"/>
      <c r="N56" s="497"/>
      <c r="Q56" s="148"/>
    </row>
    <row r="57" spans="2:17">
      <c r="B57" s="136"/>
      <c r="C57" s="136"/>
      <c r="D57" s="126"/>
      <c r="E57" s="341"/>
      <c r="F57" s="234"/>
      <c r="K57" s="303"/>
      <c r="L57" s="342"/>
      <c r="M57" s="300"/>
      <c r="N57" s="497"/>
    </row>
    <row r="58" spans="2:17">
      <c r="B58" s="136"/>
      <c r="C58" s="22"/>
      <c r="D58" s="299"/>
      <c r="E58" s="300"/>
      <c r="F58" s="234"/>
      <c r="J58" s="148"/>
      <c r="L58" s="303"/>
      <c r="M58" s="300"/>
      <c r="N58" s="298"/>
      <c r="O58" s="148"/>
    </row>
    <row r="59" spans="2:17">
      <c r="B59" s="136"/>
      <c r="C59" s="136"/>
      <c r="D59" s="140" t="s">
        <v>246</v>
      </c>
      <c r="E59" s="321"/>
      <c r="F59" s="200">
        <f>D62</f>
        <v>0</v>
      </c>
      <c r="G59" s="148"/>
      <c r="L59" s="310"/>
      <c r="M59" s="314"/>
      <c r="N59" s="126"/>
      <c r="O59" s="343"/>
      <c r="P59" s="149"/>
      <c r="Q59" s="150"/>
    </row>
    <row r="60" spans="2:17">
      <c r="B60" s="136"/>
      <c r="C60" s="136"/>
      <c r="D60" s="324"/>
      <c r="E60" s="300"/>
      <c r="F60" s="126"/>
      <c r="G60" s="344"/>
      <c r="H60" s="344"/>
      <c r="I60" s="146">
        <f>F25</f>
        <v>0</v>
      </c>
      <c r="J60" s="345"/>
      <c r="L60" s="298"/>
      <c r="M60" s="300"/>
      <c r="N60" s="148"/>
      <c r="O60" s="343"/>
      <c r="P60" s="149"/>
      <c r="Q60" s="150"/>
    </row>
    <row r="61" spans="2:17">
      <c r="B61" s="136"/>
      <c r="C61" s="346" t="s">
        <v>54</v>
      </c>
      <c r="D61" s="145"/>
      <c r="E61" s="300"/>
      <c r="F61" s="148"/>
      <c r="G61" s="344"/>
      <c r="J61" s="359"/>
      <c r="K61" s="144" t="s">
        <v>247</v>
      </c>
      <c r="L61" s="644" t="str">
        <f>I64</f>
        <v>薯仔一隊</v>
      </c>
      <c r="M61" s="300"/>
      <c r="N61" s="148"/>
      <c r="O61" s="343"/>
      <c r="P61" s="149"/>
      <c r="Q61" s="150"/>
    </row>
    <row r="62" spans="2:17">
      <c r="B62" s="136"/>
      <c r="C62" s="22">
        <f>女乙賽程!Z8</f>
        <v>0</v>
      </c>
      <c r="D62" s="308"/>
      <c r="E62" s="300"/>
      <c r="F62" s="148"/>
      <c r="G62" s="344"/>
      <c r="I62" s="347"/>
      <c r="J62" s="348"/>
      <c r="K62" s="360" t="s">
        <v>170</v>
      </c>
      <c r="L62" s="644"/>
      <c r="M62" s="300"/>
      <c r="N62" s="148"/>
      <c r="O62" s="343"/>
      <c r="P62" s="149"/>
      <c r="Q62" s="150"/>
    </row>
    <row r="63" spans="2:17">
      <c r="B63" s="349"/>
      <c r="C63" s="350"/>
      <c r="D63" s="344"/>
      <c r="E63" s="344"/>
      <c r="F63" s="148"/>
      <c r="I63" s="351"/>
      <c r="J63" s="145"/>
      <c r="L63" s="298"/>
      <c r="M63" s="312"/>
      <c r="N63" s="148"/>
      <c r="O63" s="343"/>
      <c r="P63" s="149"/>
      <c r="Q63" s="150"/>
    </row>
    <row r="64" spans="2:17">
      <c r="B64" s="352"/>
      <c r="C64" s="148"/>
      <c r="D64" s="353"/>
      <c r="G64" s="300"/>
      <c r="H64" s="348"/>
      <c r="I64" s="354" t="str">
        <f>F48</f>
        <v>薯仔一隊</v>
      </c>
      <c r="J64" s="355"/>
      <c r="L64" s="298"/>
      <c r="N64" s="298"/>
      <c r="O64" s="343"/>
      <c r="P64" s="149"/>
      <c r="Q64" s="150"/>
    </row>
    <row r="65" spans="2:15">
      <c r="B65" s="352"/>
      <c r="C65" s="298"/>
      <c r="D65" s="326"/>
      <c r="I65" s="331"/>
    </row>
    <row r="66" spans="2:15">
      <c r="B66" s="349"/>
      <c r="I66" s="148"/>
    </row>
    <row r="67" spans="2:15">
      <c r="B67" s="352"/>
      <c r="I67" s="148"/>
    </row>
    <row r="68" spans="2:15">
      <c r="B68" s="356"/>
      <c r="I68" s="323"/>
      <c r="O68" s="323"/>
    </row>
    <row r="69" spans="2:15" ht="21">
      <c r="C69" s="73">
        <f>女乙賽程!S11</f>
        <v>0</v>
      </c>
      <c r="D69" s="86" t="s">
        <v>64</v>
      </c>
      <c r="F69" s="147" t="s">
        <v>248</v>
      </c>
      <c r="G69" s="148" t="s">
        <v>173</v>
      </c>
      <c r="I69" s="323"/>
    </row>
    <row r="70" spans="2:15" ht="21">
      <c r="B70" s="357"/>
      <c r="C70" s="73">
        <f>女乙賽程!Z11</f>
        <v>0</v>
      </c>
      <c r="D70" s="86" t="s">
        <v>63</v>
      </c>
      <c r="F70" s="147" t="s">
        <v>249</v>
      </c>
      <c r="G70" s="148" t="s">
        <v>175</v>
      </c>
      <c r="H70" s="349"/>
      <c r="I70" s="358"/>
    </row>
    <row r="71" spans="2:15" ht="21">
      <c r="B71" s="357"/>
      <c r="C71" s="73" t="str">
        <f>女乙賽程!S23</f>
        <v>Reunion</v>
      </c>
      <c r="D71" s="86" t="s">
        <v>61</v>
      </c>
      <c r="F71" s="147" t="s">
        <v>250</v>
      </c>
      <c r="G71" s="148" t="s">
        <v>177</v>
      </c>
      <c r="H71" s="349"/>
      <c r="I71" s="358"/>
    </row>
    <row r="72" spans="2:15" ht="21">
      <c r="B72" s="357"/>
      <c r="C72" s="73" t="str">
        <f>女乙賽程!Z23</f>
        <v>limit</v>
      </c>
      <c r="D72" s="86" t="s">
        <v>60</v>
      </c>
      <c r="F72" s="147" t="s">
        <v>251</v>
      </c>
      <c r="G72" s="148" t="s">
        <v>179</v>
      </c>
      <c r="I72" s="358"/>
    </row>
    <row r="73" spans="2:15" ht="21">
      <c r="B73" s="357"/>
      <c r="C73" s="45"/>
      <c r="F73" s="147" t="s">
        <v>252</v>
      </c>
      <c r="G73" s="148" t="s">
        <v>181</v>
      </c>
      <c r="H73" s="150"/>
      <c r="I73" s="358"/>
    </row>
    <row r="74" spans="2:15" ht="21">
      <c r="B74" s="357"/>
      <c r="C74" s="45"/>
      <c r="F74" s="147" t="s">
        <v>253</v>
      </c>
      <c r="G74" s="148" t="s">
        <v>254</v>
      </c>
      <c r="H74" s="150"/>
      <c r="I74" s="323"/>
    </row>
    <row r="75" spans="2:15">
      <c r="B75" s="357"/>
      <c r="C75" s="45"/>
      <c r="G75" s="149"/>
      <c r="H75" s="150"/>
      <c r="I75" s="323"/>
    </row>
    <row r="76" spans="2:15">
      <c r="B76" s="357"/>
      <c r="C76" s="45"/>
      <c r="I76" s="323"/>
    </row>
    <row r="77" spans="2:15">
      <c r="B77" s="357"/>
      <c r="C77" s="45"/>
      <c r="I77" s="323"/>
    </row>
    <row r="78" spans="2:15">
      <c r="I78" s="323"/>
    </row>
    <row r="79" spans="2:15">
      <c r="I79" s="323"/>
    </row>
    <row r="80" spans="2:15">
      <c r="I80" s="323"/>
    </row>
    <row r="81" spans="9:17">
      <c r="I81" s="323"/>
    </row>
    <row r="82" spans="9:17">
      <c r="I82" s="323"/>
    </row>
    <row r="83" spans="9:17">
      <c r="I83" s="323"/>
    </row>
    <row r="84" spans="9:17">
      <c r="I84" s="323"/>
    </row>
    <row r="85" spans="9:17">
      <c r="I85" s="323"/>
    </row>
    <row r="86" spans="9:17">
      <c r="I86" s="323"/>
    </row>
    <row r="87" spans="9:17">
      <c r="I87" s="323"/>
      <c r="J87" s="323"/>
      <c r="K87" s="323"/>
      <c r="L87" s="323"/>
      <c r="M87" s="323"/>
      <c r="N87" s="323"/>
    </row>
    <row r="88" spans="9:17">
      <c r="I88" s="323"/>
      <c r="J88" s="323"/>
      <c r="K88" s="323"/>
      <c r="L88" s="323"/>
      <c r="M88" s="323"/>
      <c r="N88" s="323"/>
      <c r="O88" s="323"/>
    </row>
    <row r="89" spans="9:17">
      <c r="I89" s="323"/>
      <c r="J89" s="323"/>
      <c r="K89" s="323"/>
      <c r="L89" s="323"/>
      <c r="M89" s="323"/>
      <c r="N89" s="323"/>
      <c r="O89" s="323"/>
    </row>
    <row r="90" spans="9:17">
      <c r="I90" s="323"/>
      <c r="J90" s="323"/>
      <c r="K90" s="323"/>
      <c r="L90" s="323"/>
      <c r="M90" s="323"/>
      <c r="N90" s="323"/>
      <c r="O90" s="323"/>
    </row>
    <row r="91" spans="9:17">
      <c r="I91" s="323"/>
      <c r="J91" s="323"/>
      <c r="K91" s="323"/>
      <c r="L91" s="323"/>
      <c r="M91" s="323"/>
      <c r="N91" s="323"/>
      <c r="O91" s="323"/>
    </row>
    <row r="92" spans="9:17">
      <c r="I92" s="323"/>
      <c r="J92" s="323"/>
      <c r="K92" s="323"/>
      <c r="L92" s="323"/>
      <c r="M92" s="323"/>
      <c r="N92" s="323"/>
      <c r="O92" s="323"/>
      <c r="P92" s="323"/>
      <c r="Q92" s="323"/>
    </row>
    <row r="93" spans="9:17">
      <c r="I93" s="323"/>
      <c r="J93" s="323"/>
      <c r="K93" s="323"/>
      <c r="L93" s="323"/>
      <c r="M93" s="323"/>
      <c r="N93" s="323"/>
      <c r="O93" s="323"/>
      <c r="P93" s="323"/>
      <c r="Q93" s="323"/>
    </row>
    <row r="94" spans="9:17">
      <c r="I94" s="323"/>
      <c r="J94" s="323"/>
      <c r="K94" s="323"/>
      <c r="L94" s="323"/>
      <c r="M94" s="323"/>
      <c r="N94" s="323"/>
      <c r="O94" s="323"/>
      <c r="P94" s="323"/>
      <c r="Q94" s="323"/>
    </row>
    <row r="95" spans="9:17">
      <c r="I95" s="323"/>
      <c r="J95" s="323"/>
      <c r="N95" s="323"/>
      <c r="O95" s="323"/>
      <c r="P95" s="323"/>
      <c r="Q95" s="323"/>
    </row>
    <row r="121" spans="2:12">
      <c r="K121" s="149"/>
      <c r="L121" s="150"/>
    </row>
    <row r="122" spans="2:12">
      <c r="K122" s="149"/>
      <c r="L122" s="150"/>
    </row>
    <row r="123" spans="2:12">
      <c r="B123" s="356"/>
      <c r="G123" s="343"/>
      <c r="H123" s="312"/>
      <c r="K123" s="149"/>
      <c r="L123" s="150"/>
    </row>
    <row r="124" spans="2:12">
      <c r="K124" s="149"/>
      <c r="L124" s="150"/>
    </row>
    <row r="125" spans="2:12">
      <c r="K125" s="149"/>
      <c r="L125" s="150"/>
    </row>
    <row r="126" spans="2:12">
      <c r="K126" s="149"/>
      <c r="L126" s="150"/>
    </row>
    <row r="127" spans="2:12">
      <c r="K127" s="149"/>
      <c r="L127" s="150"/>
    </row>
  </sheetData>
  <sheetProtection selectLockedCells="1" selectUnlockedCells="1"/>
  <mergeCells count="2">
    <mergeCell ref="L61:L62"/>
    <mergeCell ref="J41:J42"/>
  </mergeCells>
  <phoneticPr fontId="77" type="noConversion"/>
  <printOptions horizontalCentered="1" verticalCentered="1"/>
  <pageMargins left="0.25" right="0.25" top="0.75" bottom="0.75" header="0.51180555555555551" footer="0.51180555555555551"/>
  <pageSetup paperSize="9" scale="52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topLeftCell="K1" zoomScale="70" zoomScaleNormal="70" workbookViewId="0">
      <selection activeCell="S25" sqref="S25"/>
    </sheetView>
  </sheetViews>
  <sheetFormatPr defaultColWidth="7.6640625" defaultRowHeight="17.25"/>
  <cols>
    <col min="1" max="1" width="0" style="98" hidden="1" customWidth="1"/>
    <col min="2" max="2" width="8.109375" style="98" customWidth="1"/>
    <col min="3" max="3" width="6.6640625" style="98" customWidth="1"/>
    <col min="4" max="4" width="8.6640625" style="98" customWidth="1"/>
    <col min="5" max="5" width="13.33203125" style="98" customWidth="1"/>
    <col min="6" max="6" width="4.33203125" style="98" customWidth="1"/>
    <col min="7" max="7" width="13.5546875" style="98" customWidth="1"/>
    <col min="8" max="8" width="17" style="98" customWidth="1"/>
    <col min="9" max="9" width="2.6640625" style="98" customWidth="1"/>
    <col min="10" max="10" width="17.77734375" style="98" customWidth="1"/>
    <col min="11" max="14" width="7.6640625" style="99"/>
    <col min="15" max="15" width="13.5546875" style="114" customWidth="1"/>
    <col min="16" max="16" width="23.6640625" style="99" customWidth="1"/>
    <col min="17" max="18" width="7.6640625" style="98"/>
    <col min="19" max="19" width="13.44140625" style="98" bestFit="1" customWidth="1"/>
    <col min="20" max="22" width="7.6640625" style="98"/>
    <col min="23" max="23" width="13.109375" style="98" customWidth="1"/>
    <col min="24" max="25" width="7.6640625" style="98"/>
    <col min="26" max="26" width="10.44140625" style="98" bestFit="1" customWidth="1"/>
    <col min="27" max="16384" width="7.6640625" style="98"/>
  </cols>
  <sheetData>
    <row r="1" spans="1:30" ht="25.5">
      <c r="B1" s="151"/>
      <c r="C1" s="100" t="s">
        <v>255</v>
      </c>
      <c r="D1" s="101"/>
      <c r="E1" s="102"/>
      <c r="F1" s="103"/>
      <c r="G1" s="101"/>
      <c r="H1" s="152"/>
      <c r="I1" s="103"/>
      <c r="J1" s="103"/>
      <c r="K1" s="101"/>
      <c r="L1" s="101"/>
      <c r="M1" s="101"/>
      <c r="N1" s="101"/>
    </row>
    <row r="2" spans="1:30" ht="25.5">
      <c r="B2" s="104"/>
      <c r="C2" s="105" t="s">
        <v>256</v>
      </c>
      <c r="D2" s="101"/>
      <c r="E2" s="102"/>
      <c r="F2" s="103"/>
      <c r="G2" s="101"/>
      <c r="H2" s="152"/>
      <c r="I2" s="103"/>
      <c r="J2" s="103"/>
      <c r="K2" s="101"/>
      <c r="L2" s="101"/>
      <c r="M2" s="101"/>
      <c r="N2" s="101"/>
    </row>
    <row r="3" spans="1:30" ht="19.5">
      <c r="C3" s="101"/>
      <c r="D3" s="106"/>
      <c r="E3" s="101"/>
      <c r="F3" s="101"/>
      <c r="G3" s="107"/>
      <c r="H3" s="646" t="s">
        <v>196</v>
      </c>
      <c r="I3" s="646"/>
      <c r="J3" s="646"/>
      <c r="K3" s="153" t="s">
        <v>185</v>
      </c>
      <c r="L3" s="153" t="s">
        <v>186</v>
      </c>
      <c r="M3" s="153" t="s">
        <v>186</v>
      </c>
      <c r="N3" s="153" t="s">
        <v>185</v>
      </c>
    </row>
    <row r="4" spans="1:30">
      <c r="A4" s="108" t="s">
        <v>187</v>
      </c>
      <c r="B4" s="119"/>
      <c r="C4" s="109" t="s">
        <v>188</v>
      </c>
      <c r="D4" s="110" t="s">
        <v>189</v>
      </c>
      <c r="E4" s="109"/>
      <c r="F4" s="109" t="s">
        <v>190</v>
      </c>
      <c r="G4" s="109"/>
      <c r="H4" s="154" t="s">
        <v>191</v>
      </c>
      <c r="I4" s="155"/>
      <c r="J4" s="154" t="s">
        <v>192</v>
      </c>
      <c r="K4" s="109"/>
      <c r="L4" s="109"/>
      <c r="M4" s="109"/>
      <c r="N4" s="109"/>
    </row>
    <row r="5" spans="1:30" ht="16.5" customHeight="1">
      <c r="A5" s="115" t="s">
        <v>193</v>
      </c>
      <c r="B5" s="156"/>
      <c r="C5" s="116" t="s">
        <v>194</v>
      </c>
      <c r="D5" s="117" t="s">
        <v>195</v>
      </c>
      <c r="E5" s="116"/>
      <c r="F5" s="116" t="s">
        <v>196</v>
      </c>
      <c r="G5" s="116"/>
      <c r="H5" s="157" t="s">
        <v>47</v>
      </c>
      <c r="I5" s="158"/>
      <c r="J5" s="157" t="s">
        <v>47</v>
      </c>
      <c r="K5" s="109"/>
      <c r="L5" s="109"/>
      <c r="M5" s="109"/>
      <c r="N5" s="109"/>
    </row>
    <row r="6" spans="1:30" ht="19.5" hidden="1" thickTop="1">
      <c r="A6" s="120" t="e">
        <f>IF(#REF!&lt;&gt;#REF!,#REF!,"")</f>
        <v>#REF!</v>
      </c>
      <c r="B6" s="159">
        <v>1</v>
      </c>
      <c r="C6" s="160" t="s">
        <v>117</v>
      </c>
      <c r="D6" s="161">
        <v>1</v>
      </c>
      <c r="E6" s="162" t="s">
        <v>53</v>
      </c>
      <c r="F6" s="163" t="s">
        <v>197</v>
      </c>
      <c r="G6" s="164" t="s">
        <v>75</v>
      </c>
      <c r="H6" s="123" t="str">
        <f>VLOOKUP(E6,WD!$C$6:$K$71,3,FALSE)</f>
        <v>筱瑩</v>
      </c>
      <c r="I6" s="123" t="s">
        <v>197</v>
      </c>
      <c r="J6" s="123" t="e">
        <f>VLOOKUP(G6,WD!$C$6:$K$71,3,FALSE)</f>
        <v>#N/A</v>
      </c>
      <c r="K6" s="113"/>
      <c r="L6" s="113"/>
      <c r="M6" s="113"/>
      <c r="N6" s="113"/>
      <c r="Q6" s="124" t="s">
        <v>199</v>
      </c>
      <c r="R6" s="124" t="s">
        <v>201</v>
      </c>
      <c r="S6" s="124" t="s">
        <v>52</v>
      </c>
      <c r="T6" s="126" t="s">
        <v>118</v>
      </c>
      <c r="V6" s="125" t="s">
        <v>198</v>
      </c>
      <c r="W6" s="124" t="s">
        <v>46</v>
      </c>
      <c r="X6" s="124" t="s">
        <v>199</v>
      </c>
      <c r="Y6" s="124" t="s">
        <v>201</v>
      </c>
      <c r="Z6" s="124" t="s">
        <v>52</v>
      </c>
    </row>
    <row r="7" spans="1:30" ht="18.75">
      <c r="A7" s="127" t="e">
        <f>IF(#REF!&lt;&gt;#REF!,#REF!,"")</f>
        <v>#REF!</v>
      </c>
      <c r="B7" s="165">
        <v>1</v>
      </c>
      <c r="C7" s="160" t="s">
        <v>117</v>
      </c>
      <c r="D7" s="161">
        <v>2</v>
      </c>
      <c r="E7" s="162" t="s">
        <v>64</v>
      </c>
      <c r="F7" s="163" t="s">
        <v>197</v>
      </c>
      <c r="G7" s="632" t="s">
        <v>73</v>
      </c>
      <c r="H7" s="637" t="str">
        <f>VLOOKUP(E7,WD!$C$6:$K$71,3,FALSE)</f>
        <v>KB</v>
      </c>
      <c r="I7" s="637" t="s">
        <v>197</v>
      </c>
      <c r="J7" s="637" t="str">
        <f>VLOOKUP(G7,WD!$C$6:$K$71,3,FALSE)</f>
        <v>BESS</v>
      </c>
      <c r="K7" s="633"/>
      <c r="L7" s="224"/>
      <c r="M7" s="224"/>
      <c r="N7" s="224"/>
      <c r="O7" s="677"/>
      <c r="Q7" s="124" t="s">
        <v>117</v>
      </c>
      <c r="R7" s="125" t="s">
        <v>198</v>
      </c>
      <c r="S7" s="124" t="s">
        <v>46</v>
      </c>
      <c r="T7" s="124" t="s">
        <v>199</v>
      </c>
      <c r="U7" s="124" t="s">
        <v>200</v>
      </c>
      <c r="V7" s="124" t="s">
        <v>201</v>
      </c>
      <c r="W7" s="124" t="s">
        <v>52</v>
      </c>
      <c r="X7" s="126" t="s">
        <v>118</v>
      </c>
      <c r="Y7" s="125" t="s">
        <v>198</v>
      </c>
      <c r="Z7" s="124" t="s">
        <v>46</v>
      </c>
      <c r="AA7" s="124" t="s">
        <v>199</v>
      </c>
      <c r="AB7" s="124" t="s">
        <v>200</v>
      </c>
      <c r="AC7" s="124" t="s">
        <v>201</v>
      </c>
      <c r="AD7" s="124" t="s">
        <v>52</v>
      </c>
    </row>
    <row r="8" spans="1:30" ht="18.75">
      <c r="A8" s="127" t="e">
        <f>IF(#REF!&lt;&gt;#REF!,#REF!,"")</f>
        <v>#REF!</v>
      </c>
      <c r="B8" s="159">
        <v>2</v>
      </c>
      <c r="C8" s="160" t="s">
        <v>117</v>
      </c>
      <c r="D8" s="161">
        <v>3</v>
      </c>
      <c r="E8" s="162" t="s">
        <v>53</v>
      </c>
      <c r="F8" s="163" t="s">
        <v>197</v>
      </c>
      <c r="G8" s="632" t="s">
        <v>73</v>
      </c>
      <c r="H8" s="637" t="str">
        <f>VLOOKUP(E8,WD!$C$6:$K$71,3,FALSE)</f>
        <v>筱瑩</v>
      </c>
      <c r="I8" s="637" t="s">
        <v>197</v>
      </c>
      <c r="J8" s="637" t="str">
        <f>VLOOKUP(G8,WD!$C$6:$K$71,3,FALSE)</f>
        <v>BESS</v>
      </c>
      <c r="K8" s="634"/>
      <c r="L8" s="225"/>
      <c r="M8" s="225"/>
      <c r="N8" s="225"/>
      <c r="Q8" s="114"/>
      <c r="R8" s="112">
        <v>1</v>
      </c>
      <c r="S8" s="220"/>
      <c r="T8" s="130"/>
      <c r="U8" s="130"/>
      <c r="V8" s="130"/>
      <c r="W8" s="130">
        <f>T8*3+U8*1+V8*0</f>
        <v>0</v>
      </c>
      <c r="Y8" s="112">
        <v>1</v>
      </c>
      <c r="Z8" s="130"/>
      <c r="AA8" s="130"/>
      <c r="AB8" s="130"/>
      <c r="AC8" s="130"/>
      <c r="AD8" s="130">
        <f>AA8*3+AB8*1+AC8*0</f>
        <v>0</v>
      </c>
    </row>
    <row r="9" spans="1:30" ht="18.75" hidden="1">
      <c r="A9" s="127" t="e">
        <f>IF(#REF!&lt;&gt;#REF!,#REF!,"")</f>
        <v>#REF!</v>
      </c>
      <c r="B9" s="165">
        <v>4</v>
      </c>
      <c r="C9" s="160" t="s">
        <v>117</v>
      </c>
      <c r="D9" s="161">
        <v>4</v>
      </c>
      <c r="E9" s="162" t="s">
        <v>64</v>
      </c>
      <c r="F9" s="163" t="s">
        <v>197</v>
      </c>
      <c r="G9" s="632" t="s">
        <v>75</v>
      </c>
      <c r="H9" s="637" t="str">
        <f>VLOOKUP(E9,WD!$C$6:$K$71,3,FALSE)</f>
        <v>KB</v>
      </c>
      <c r="I9" s="637" t="s">
        <v>197</v>
      </c>
      <c r="J9" s="637" t="e">
        <f>VLOOKUP(G9,WD!$C$6:$K$71,3,FALSE)</f>
        <v>#N/A</v>
      </c>
      <c r="K9" s="634"/>
      <c r="L9" s="225"/>
      <c r="M9" s="225"/>
      <c r="N9" s="225"/>
      <c r="Q9" s="114"/>
      <c r="R9" s="112">
        <v>2</v>
      </c>
      <c r="S9" s="220"/>
      <c r="T9" s="130"/>
      <c r="U9" s="130"/>
      <c r="V9" s="130"/>
      <c r="W9" s="130">
        <f>T9*3+V9*0</f>
        <v>0</v>
      </c>
      <c r="Y9" s="112">
        <v>2</v>
      </c>
      <c r="Z9" s="130"/>
      <c r="AA9" s="130"/>
      <c r="AB9" s="130"/>
      <c r="AC9" s="130"/>
      <c r="AD9" s="130">
        <f>AA9*3+AC9*0</f>
        <v>0</v>
      </c>
    </row>
    <row r="10" spans="1:30" ht="18.75" hidden="1">
      <c r="A10" s="127" t="e">
        <f>IF(#REF!&lt;&gt;#REF!,#REF!,"")</f>
        <v>#REF!</v>
      </c>
      <c r="B10" s="159">
        <v>5</v>
      </c>
      <c r="C10" s="160" t="s">
        <v>117</v>
      </c>
      <c r="D10" s="161">
        <v>5</v>
      </c>
      <c r="E10" s="162" t="s">
        <v>73</v>
      </c>
      <c r="F10" s="163" t="s">
        <v>197</v>
      </c>
      <c r="G10" s="632" t="s">
        <v>75</v>
      </c>
      <c r="H10" s="637" t="str">
        <f>VLOOKUP(E10,WD!$C$6:$K$71,3,FALSE)</f>
        <v>BESS</v>
      </c>
      <c r="I10" s="637" t="s">
        <v>197</v>
      </c>
      <c r="J10" s="637" t="e">
        <f>VLOOKUP(G10,WD!$C$6:$K$71,3,FALSE)</f>
        <v>#N/A</v>
      </c>
      <c r="K10" s="634"/>
      <c r="L10" s="225"/>
      <c r="M10" s="225"/>
      <c r="N10" s="225"/>
      <c r="Q10" s="114"/>
      <c r="R10" s="112">
        <v>3</v>
      </c>
      <c r="S10" s="220"/>
      <c r="T10" s="130"/>
      <c r="U10" s="130"/>
      <c r="V10" s="130"/>
      <c r="W10" s="130">
        <f>T10*3+V10*0</f>
        <v>0</v>
      </c>
      <c r="Y10" s="112">
        <v>3</v>
      </c>
      <c r="Z10" s="130"/>
      <c r="AA10" s="130"/>
      <c r="AB10" s="130"/>
      <c r="AC10" s="130"/>
      <c r="AD10" s="130">
        <f>AA10*3+AC10*0</f>
        <v>0</v>
      </c>
    </row>
    <row r="11" spans="1:30" ht="18.75">
      <c r="A11" s="127"/>
      <c r="B11" s="165">
        <v>3</v>
      </c>
      <c r="C11" s="166" t="s">
        <v>117</v>
      </c>
      <c r="D11" s="167">
        <v>6</v>
      </c>
      <c r="E11" s="168" t="s">
        <v>53</v>
      </c>
      <c r="F11" s="169" t="s">
        <v>197</v>
      </c>
      <c r="G11" s="169" t="s">
        <v>64</v>
      </c>
      <c r="H11" s="637" t="str">
        <f>VLOOKUP(E11,WD!$C$6:$K$71,3,FALSE)</f>
        <v>筱瑩</v>
      </c>
      <c r="I11" s="637" t="s">
        <v>197</v>
      </c>
      <c r="J11" s="637" t="str">
        <f>VLOOKUP(G11,WD!$C$6:$K$71,3,FALSE)</f>
        <v>KB</v>
      </c>
      <c r="K11" s="634"/>
      <c r="L11" s="225"/>
      <c r="M11" s="225"/>
      <c r="N11" s="225"/>
      <c r="Q11" s="114"/>
      <c r="R11" s="282">
        <v>2</v>
      </c>
      <c r="S11" s="220"/>
      <c r="T11" s="220"/>
      <c r="U11" s="220"/>
      <c r="V11" s="220"/>
      <c r="W11" s="220">
        <f>T11*3+U11*1</f>
        <v>0</v>
      </c>
      <c r="Y11" s="112">
        <v>2</v>
      </c>
      <c r="Z11" s="220"/>
      <c r="AA11" s="130"/>
      <c r="AB11" s="130"/>
      <c r="AC11" s="130"/>
      <c r="AD11" s="130">
        <f>AA11*3+AB11*1+AC11*0</f>
        <v>0</v>
      </c>
    </row>
    <row r="12" spans="1:30" ht="18.75" hidden="1">
      <c r="A12" s="127"/>
      <c r="B12" s="159">
        <v>7</v>
      </c>
      <c r="C12" s="160" t="s">
        <v>118</v>
      </c>
      <c r="D12" s="171">
        <v>1</v>
      </c>
      <c r="E12" s="172" t="s">
        <v>54</v>
      </c>
      <c r="F12" s="172" t="s">
        <v>197</v>
      </c>
      <c r="G12" s="172" t="s">
        <v>77</v>
      </c>
      <c r="H12" s="637" t="str">
        <f>VLOOKUP(E12,WD!$C$6:$K$71,3,FALSE)</f>
        <v>The Passionate Miami</v>
      </c>
      <c r="I12" s="637" t="s">
        <v>197</v>
      </c>
      <c r="J12" s="637" t="e">
        <f>VLOOKUP(G12,WD!$C$6:$K$71,3,FALSE)</f>
        <v>#N/A</v>
      </c>
      <c r="K12" s="635"/>
      <c r="L12" s="113"/>
      <c r="M12" s="113"/>
      <c r="N12" s="113"/>
      <c r="Q12" s="114"/>
      <c r="R12" s="282"/>
      <c r="S12" s="220"/>
      <c r="T12" s="220"/>
      <c r="U12" s="220"/>
      <c r="V12" s="220"/>
      <c r="W12" s="220"/>
      <c r="Y12" s="112"/>
      <c r="Z12" s="220"/>
      <c r="AA12" s="130"/>
      <c r="AB12" s="130"/>
      <c r="AC12" s="130"/>
      <c r="AD12" s="130"/>
    </row>
    <row r="13" spans="1:30" ht="18.75">
      <c r="A13" s="127"/>
      <c r="B13" s="165">
        <v>4</v>
      </c>
      <c r="C13" s="174" t="s">
        <v>118</v>
      </c>
      <c r="D13" s="175">
        <v>2</v>
      </c>
      <c r="E13" s="163" t="s">
        <v>63</v>
      </c>
      <c r="F13" s="163" t="s">
        <v>197</v>
      </c>
      <c r="G13" s="632" t="s">
        <v>76</v>
      </c>
      <c r="H13" s="637" t="str">
        <f>VLOOKUP(E13,WD!$C$6:$K$71,3,FALSE)</f>
        <v>J&amp;M</v>
      </c>
      <c r="I13" s="637" t="s">
        <v>197</v>
      </c>
      <c r="J13" s="637" t="str">
        <f>VLOOKUP(G13,WD!$C$6:$K$71,3,FALSE)</f>
        <v>Glory</v>
      </c>
      <c r="K13" s="635"/>
      <c r="L13" s="113"/>
      <c r="M13" s="113"/>
      <c r="N13" s="113"/>
      <c r="Q13"/>
      <c r="R13" s="282">
        <v>3</v>
      </c>
      <c r="S13" s="220"/>
      <c r="T13" s="220"/>
      <c r="U13" s="220"/>
      <c r="V13" s="220"/>
      <c r="W13" s="220">
        <f>T13/83+U13*1</f>
        <v>0</v>
      </c>
      <c r="X13"/>
      <c r="Y13" s="112">
        <v>3</v>
      </c>
      <c r="Z13" s="220"/>
      <c r="AA13" s="130"/>
      <c r="AB13" s="130"/>
      <c r="AC13" s="130"/>
      <c r="AD13" s="130">
        <f>AA13*3+AB13*1+AC13*0</f>
        <v>0</v>
      </c>
    </row>
    <row r="14" spans="1:30" ht="18.75">
      <c r="A14" s="127"/>
      <c r="B14" s="159">
        <v>5</v>
      </c>
      <c r="C14" s="174" t="s">
        <v>118</v>
      </c>
      <c r="D14" s="175">
        <v>3</v>
      </c>
      <c r="E14" s="163" t="s">
        <v>54</v>
      </c>
      <c r="F14" s="163" t="s">
        <v>197</v>
      </c>
      <c r="G14" s="632" t="s">
        <v>76</v>
      </c>
      <c r="H14" s="637" t="str">
        <f>VLOOKUP(E14,WD!$C$6:$K$71,3,FALSE)</f>
        <v>The Passionate Miami</v>
      </c>
      <c r="I14" s="637" t="s">
        <v>197</v>
      </c>
      <c r="J14" s="637" t="str">
        <f>VLOOKUP(G14,WD!$C$6:$K$71,3,FALSE)</f>
        <v>Glory</v>
      </c>
      <c r="K14" s="635"/>
      <c r="L14" s="113"/>
      <c r="M14" s="113"/>
      <c r="N14" s="113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8.75" hidden="1">
      <c r="A15" s="127"/>
      <c r="B15" s="165">
        <v>10</v>
      </c>
      <c r="C15" s="174" t="s">
        <v>118</v>
      </c>
      <c r="D15" s="175">
        <v>4</v>
      </c>
      <c r="E15" s="163" t="s">
        <v>63</v>
      </c>
      <c r="F15" s="163" t="s">
        <v>197</v>
      </c>
      <c r="G15" s="632" t="s">
        <v>77</v>
      </c>
      <c r="H15" s="637" t="str">
        <f>VLOOKUP(E15,WD!$C$6:$K$71,3,FALSE)</f>
        <v>J&amp;M</v>
      </c>
      <c r="I15" s="637" t="s">
        <v>197</v>
      </c>
      <c r="J15" s="637" t="e">
        <f>VLOOKUP(G15,WD!$C$6:$K$71,3,FALSE)</f>
        <v>#N/A</v>
      </c>
      <c r="K15" s="635"/>
      <c r="L15" s="113"/>
      <c r="M15" s="113"/>
      <c r="N15" s="113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8.75" hidden="1">
      <c r="A16" s="127"/>
      <c r="B16" s="159">
        <v>11</v>
      </c>
      <c r="C16" s="174" t="s">
        <v>118</v>
      </c>
      <c r="D16" s="175">
        <v>5</v>
      </c>
      <c r="E16" s="163" t="s">
        <v>76</v>
      </c>
      <c r="F16" s="163" t="s">
        <v>197</v>
      </c>
      <c r="G16" s="632" t="s">
        <v>77</v>
      </c>
      <c r="H16" s="637" t="str">
        <f>VLOOKUP(E16,WD!$C$6:$K$71,3,FALSE)</f>
        <v>Glory</v>
      </c>
      <c r="I16" s="637" t="s">
        <v>197</v>
      </c>
      <c r="J16" s="637" t="e">
        <f>VLOOKUP(G16,WD!$C$6:$K$71,3,FALSE)</f>
        <v>#N/A</v>
      </c>
      <c r="K16" s="635"/>
      <c r="L16" s="113"/>
      <c r="M16" s="113"/>
      <c r="N16" s="113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8.75">
      <c r="A17" s="127"/>
      <c r="B17" s="165">
        <v>6</v>
      </c>
      <c r="C17" s="166" t="s">
        <v>118</v>
      </c>
      <c r="D17" s="167">
        <v>6</v>
      </c>
      <c r="E17" s="169" t="s">
        <v>54</v>
      </c>
      <c r="F17" s="169" t="s">
        <v>197</v>
      </c>
      <c r="G17" s="169" t="s">
        <v>63</v>
      </c>
      <c r="H17" s="637" t="str">
        <f>VLOOKUP(E17,WD!$C$6:$K$71,3,FALSE)</f>
        <v>The Passionate Miami</v>
      </c>
      <c r="I17" s="637" t="s">
        <v>197</v>
      </c>
      <c r="J17" s="637" t="str">
        <f>VLOOKUP(G17,WD!$C$6:$K$71,3,FALSE)</f>
        <v>J&amp;M</v>
      </c>
      <c r="K17" s="635"/>
      <c r="L17" s="113"/>
      <c r="M17" s="113"/>
      <c r="N17" s="113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8.75" hidden="1">
      <c r="A18" s="127"/>
      <c r="B18" s="159">
        <v>13</v>
      </c>
      <c r="C18" s="176" t="s">
        <v>119</v>
      </c>
      <c r="D18" s="161">
        <v>1</v>
      </c>
      <c r="E18" s="177" t="s">
        <v>55</v>
      </c>
      <c r="F18" s="172" t="s">
        <v>197</v>
      </c>
      <c r="G18" s="172" t="s">
        <v>79</v>
      </c>
      <c r="H18" s="637" t="str">
        <f>VLOOKUP(E18,WD!$C$6:$K$71,3,FALSE)</f>
        <v xml:space="preserve">Reunion </v>
      </c>
      <c r="I18" s="637" t="s">
        <v>197</v>
      </c>
      <c r="J18" s="637" t="str">
        <f>VLOOKUP(G18,WD!$C$6:$K$71,3,FALSE)</f>
        <v>C4</v>
      </c>
      <c r="K18" s="635"/>
      <c r="L18" s="113"/>
      <c r="M18" s="113"/>
      <c r="N18" s="113"/>
      <c r="Q18" s="114"/>
    </row>
    <row r="19" spans="1:30" ht="18.75">
      <c r="A19" s="127" t="e">
        <f>IF(#REF!&lt;&gt;#REF!,#REF!,"")</f>
        <v>#REF!</v>
      </c>
      <c r="B19" s="165">
        <v>7</v>
      </c>
      <c r="C19" s="174" t="s">
        <v>119</v>
      </c>
      <c r="D19" s="161">
        <v>2</v>
      </c>
      <c r="E19" s="162" t="s">
        <v>61</v>
      </c>
      <c r="F19" s="163" t="s">
        <v>197</v>
      </c>
      <c r="G19" s="632" t="s">
        <v>78</v>
      </c>
      <c r="H19" s="637" t="str">
        <f>VLOOKUP(E19,WD!$C$6:$K$71,3,FALSE)</f>
        <v>MKC</v>
      </c>
      <c r="I19" s="637" t="s">
        <v>197</v>
      </c>
      <c r="J19" s="637" t="str">
        <f>VLOOKUP(G19,WD!$C$6:$K$71,3,FALSE)</f>
        <v xml:space="preserve">tung&amp;yeung </v>
      </c>
      <c r="K19" s="634">
        <v>2</v>
      </c>
      <c r="L19" s="225">
        <f>21+21</f>
        <v>42</v>
      </c>
      <c r="M19" s="225">
        <f>12+16</f>
        <v>28</v>
      </c>
      <c r="N19" s="225">
        <v>0</v>
      </c>
      <c r="O19" s="114" t="s">
        <v>695</v>
      </c>
      <c r="P19" s="227"/>
      <c r="Q19" s="114"/>
      <c r="R19" s="125" t="s">
        <v>198</v>
      </c>
      <c r="S19" s="124" t="s">
        <v>46</v>
      </c>
      <c r="T19" s="124" t="s">
        <v>199</v>
      </c>
      <c r="U19" s="124" t="s">
        <v>200</v>
      </c>
      <c r="V19" s="124" t="s">
        <v>201</v>
      </c>
      <c r="W19" s="124" t="s">
        <v>52</v>
      </c>
      <c r="Y19" s="125" t="s">
        <v>198</v>
      </c>
      <c r="Z19" s="124" t="s">
        <v>46</v>
      </c>
      <c r="AA19" s="124" t="s">
        <v>199</v>
      </c>
      <c r="AB19" s="124" t="s">
        <v>200</v>
      </c>
      <c r="AC19" s="124" t="s">
        <v>201</v>
      </c>
      <c r="AD19" s="124" t="s">
        <v>52</v>
      </c>
    </row>
    <row r="20" spans="1:30" ht="18.75">
      <c r="A20" s="127" t="e">
        <f>IF(#REF!&lt;&gt;#REF!,#REF!,"")</f>
        <v>#REF!</v>
      </c>
      <c r="B20" s="159">
        <v>8</v>
      </c>
      <c r="C20" s="174" t="s">
        <v>119</v>
      </c>
      <c r="D20" s="161">
        <v>3</v>
      </c>
      <c r="E20" s="162" t="s">
        <v>55</v>
      </c>
      <c r="F20" s="163" t="s">
        <v>197</v>
      </c>
      <c r="G20" s="632" t="s">
        <v>78</v>
      </c>
      <c r="H20" s="637" t="str">
        <f>VLOOKUP(E20,WD!$C$6:$K$71,3,FALSE)</f>
        <v xml:space="preserve">Reunion </v>
      </c>
      <c r="I20" s="637" t="s">
        <v>197</v>
      </c>
      <c r="J20" s="637" t="str">
        <f>VLOOKUP(G20,WD!$C$6:$K$71,3,FALSE)</f>
        <v xml:space="preserve">tung&amp;yeung </v>
      </c>
      <c r="K20" s="634">
        <v>1</v>
      </c>
      <c r="L20" s="225">
        <f>22+17</f>
        <v>39</v>
      </c>
      <c r="M20" s="225">
        <f>20+21</f>
        <v>41</v>
      </c>
      <c r="N20" s="225">
        <v>1</v>
      </c>
      <c r="O20" s="114" t="s">
        <v>696</v>
      </c>
      <c r="P20" s="227"/>
      <c r="Q20" s="124" t="s">
        <v>119</v>
      </c>
      <c r="R20" s="112">
        <v>1</v>
      </c>
      <c r="S20" s="226" t="s">
        <v>698</v>
      </c>
      <c r="T20" s="130">
        <v>1</v>
      </c>
      <c r="U20" s="130">
        <v>1</v>
      </c>
      <c r="V20" s="130">
        <v>0</v>
      </c>
      <c r="W20" s="130">
        <f>T20*3+U20*1+V20*0</f>
        <v>4</v>
      </c>
      <c r="X20" s="126" t="s">
        <v>120</v>
      </c>
      <c r="Y20" s="112">
        <v>1</v>
      </c>
      <c r="Z20" s="226" t="s">
        <v>691</v>
      </c>
      <c r="AA20" s="130">
        <v>3</v>
      </c>
      <c r="AB20" s="130">
        <v>0</v>
      </c>
      <c r="AC20" s="130">
        <v>0</v>
      </c>
      <c r="AD20" s="130">
        <f>AA20*3+AB20*1+AC20*0</f>
        <v>9</v>
      </c>
    </row>
    <row r="21" spans="1:30" ht="18.75" hidden="1">
      <c r="A21" s="127" t="e">
        <f>IF(#REF!&lt;&gt;#REF!,#REF!,"")</f>
        <v>#REF!</v>
      </c>
      <c r="B21" s="165">
        <v>16</v>
      </c>
      <c r="C21" s="174" t="s">
        <v>119</v>
      </c>
      <c r="D21" s="161">
        <v>4</v>
      </c>
      <c r="E21" s="162" t="s">
        <v>61</v>
      </c>
      <c r="F21" s="163" t="s">
        <v>197</v>
      </c>
      <c r="G21" s="632" t="s">
        <v>79</v>
      </c>
      <c r="H21" s="637" t="str">
        <f>VLOOKUP(E21,WD!$C$6:$K$71,3,FALSE)</f>
        <v>MKC</v>
      </c>
      <c r="I21" s="637" t="s">
        <v>197</v>
      </c>
      <c r="J21" s="637" t="str">
        <f>VLOOKUP(G21,WD!$C$6:$K$71,3,FALSE)</f>
        <v>C4</v>
      </c>
      <c r="K21" s="635"/>
      <c r="L21" s="113"/>
      <c r="M21" s="113"/>
      <c r="N21" s="113"/>
      <c r="Q21" s="114"/>
      <c r="R21" s="112">
        <v>2</v>
      </c>
      <c r="S21" s="130"/>
      <c r="T21" s="130"/>
      <c r="U21" s="130"/>
      <c r="V21" s="130"/>
      <c r="W21" s="130">
        <f>T21*3+U21*1+V21*0</f>
        <v>0</v>
      </c>
      <c r="Y21" s="112">
        <v>2</v>
      </c>
      <c r="Z21" s="130"/>
      <c r="AA21" s="130"/>
      <c r="AB21" s="130"/>
      <c r="AC21" s="130"/>
      <c r="AD21" s="130">
        <f>AA21*3+AC21*0</f>
        <v>0</v>
      </c>
    </row>
    <row r="22" spans="1:30" ht="18.75" hidden="1">
      <c r="A22" s="127" t="e">
        <f>IF(#REF!&lt;&gt;#REF!,#REF!,"")</f>
        <v>#REF!</v>
      </c>
      <c r="B22" s="159">
        <v>17</v>
      </c>
      <c r="C22" s="174" t="s">
        <v>119</v>
      </c>
      <c r="D22" s="161">
        <v>5</v>
      </c>
      <c r="E22" s="162" t="s">
        <v>78</v>
      </c>
      <c r="F22" s="163" t="s">
        <v>197</v>
      </c>
      <c r="G22" s="632" t="s">
        <v>79</v>
      </c>
      <c r="H22" s="637" t="str">
        <f>VLOOKUP(E22,WD!$C$6:$K$71,3,FALSE)</f>
        <v xml:space="preserve">tung&amp;yeung </v>
      </c>
      <c r="I22" s="637" t="s">
        <v>197</v>
      </c>
      <c r="J22" s="637" t="str">
        <f>VLOOKUP(G22,WD!$C$6:$K$71,3,FALSE)</f>
        <v>C4</v>
      </c>
      <c r="K22" s="635"/>
      <c r="L22" s="113"/>
      <c r="M22" s="113"/>
      <c r="N22" s="113"/>
      <c r="Q22" s="114"/>
      <c r="R22" s="112">
        <v>3</v>
      </c>
      <c r="S22" s="130"/>
      <c r="T22" s="130"/>
      <c r="U22" s="130"/>
      <c r="V22" s="130"/>
      <c r="W22" s="130">
        <f>T22*3+U22*1+V22*0</f>
        <v>0</v>
      </c>
      <c r="Y22" s="112">
        <v>3</v>
      </c>
      <c r="Z22" s="130"/>
      <c r="AA22" s="130"/>
      <c r="AB22" s="130"/>
      <c r="AC22" s="130"/>
      <c r="AD22" s="130">
        <f>AA22*3+AC22*0</f>
        <v>0</v>
      </c>
    </row>
    <row r="23" spans="1:30" ht="18.75">
      <c r="A23" s="127" t="e">
        <f>IF(#REF!&lt;&gt;#REF!,#REF!,"")</f>
        <v>#REF!</v>
      </c>
      <c r="B23" s="165">
        <v>9</v>
      </c>
      <c r="C23" s="166" t="s">
        <v>119</v>
      </c>
      <c r="D23" s="167">
        <v>6</v>
      </c>
      <c r="E23" s="168" t="s">
        <v>55</v>
      </c>
      <c r="F23" s="169" t="s">
        <v>197</v>
      </c>
      <c r="G23" s="169" t="s">
        <v>61</v>
      </c>
      <c r="H23" s="637" t="str">
        <f>VLOOKUP(E23,WD!$C$6:$K$71,3,FALSE)</f>
        <v xml:space="preserve">Reunion </v>
      </c>
      <c r="I23" s="637" t="s">
        <v>197</v>
      </c>
      <c r="J23" s="637" t="str">
        <f>VLOOKUP(G23,WD!$C$6:$K$71,3,FALSE)</f>
        <v>MKC</v>
      </c>
      <c r="K23" s="635">
        <v>1</v>
      </c>
      <c r="L23" s="113">
        <f>21+16</f>
        <v>37</v>
      </c>
      <c r="M23" s="113">
        <f>18+21</f>
        <v>39</v>
      </c>
      <c r="N23" s="113">
        <v>1</v>
      </c>
      <c r="O23" s="678" t="s">
        <v>697</v>
      </c>
      <c r="Q23" s="114"/>
      <c r="R23" s="112">
        <v>2</v>
      </c>
      <c r="S23" s="226" t="s">
        <v>699</v>
      </c>
      <c r="T23" s="130">
        <v>0</v>
      </c>
      <c r="U23" s="130">
        <v>2</v>
      </c>
      <c r="V23" s="130">
        <v>0</v>
      </c>
      <c r="W23" s="130">
        <f>T23*3+U23*1+V23*0</f>
        <v>2</v>
      </c>
      <c r="Y23" s="112">
        <v>2</v>
      </c>
      <c r="Z23" s="226" t="s">
        <v>692</v>
      </c>
      <c r="AA23" s="130">
        <v>2</v>
      </c>
      <c r="AB23" s="130">
        <v>0</v>
      </c>
      <c r="AC23" s="130">
        <v>1</v>
      </c>
      <c r="AD23" s="130">
        <f>AA23*3+AB23*1+AC23*0</f>
        <v>6</v>
      </c>
    </row>
    <row r="24" spans="1:30" ht="18.75">
      <c r="A24" s="127" t="e">
        <f>IF(#REF!&lt;&gt;#REF!,#REF!,"")</f>
        <v>#REF!</v>
      </c>
      <c r="B24" s="159">
        <v>19</v>
      </c>
      <c r="C24" s="160" t="s">
        <v>120</v>
      </c>
      <c r="D24" s="161">
        <v>1</v>
      </c>
      <c r="E24" s="162" t="s">
        <v>56</v>
      </c>
      <c r="F24" s="163" t="s">
        <v>197</v>
      </c>
      <c r="G24" s="632" t="s">
        <v>81</v>
      </c>
      <c r="H24" s="637" t="str">
        <f>VLOOKUP(E24,WD!$C$6:$K$71,3,FALSE)</f>
        <v>薯仔一隊</v>
      </c>
      <c r="I24" s="637" t="s">
        <v>197</v>
      </c>
      <c r="J24" s="637" t="str">
        <f>VLOOKUP(G24,WD!$C$6:$K$71,3,FALSE)</f>
        <v>limit</v>
      </c>
      <c r="K24" s="635">
        <v>2</v>
      </c>
      <c r="L24" s="113">
        <f>21+21</f>
        <v>42</v>
      </c>
      <c r="M24" s="113">
        <f>14+16</f>
        <v>30</v>
      </c>
      <c r="N24" s="113">
        <v>0</v>
      </c>
      <c r="O24" s="114" t="s">
        <v>687</v>
      </c>
      <c r="Q24"/>
      <c r="R24" s="282">
        <v>3</v>
      </c>
      <c r="S24" s="226" t="s">
        <v>700</v>
      </c>
      <c r="T24" s="220">
        <v>0</v>
      </c>
      <c r="U24" s="220">
        <v>1</v>
      </c>
      <c r="V24" s="220">
        <v>1</v>
      </c>
      <c r="W24" s="220">
        <f>T24*3+U24*1+V24*0</f>
        <v>1</v>
      </c>
      <c r="X24"/>
      <c r="Y24" s="282">
        <v>3</v>
      </c>
      <c r="Z24" s="130" t="s">
        <v>693</v>
      </c>
      <c r="AA24" s="220">
        <v>1</v>
      </c>
      <c r="AB24" s="220">
        <v>0</v>
      </c>
      <c r="AC24" s="220">
        <v>2</v>
      </c>
      <c r="AD24" s="130">
        <f>AA24*3+AB24*1+AC24*0</f>
        <v>3</v>
      </c>
    </row>
    <row r="25" spans="1:30" ht="18.75">
      <c r="A25" s="127" t="e">
        <f>IF(#REF!&lt;&gt;#REF!,#REF!,"")</f>
        <v>#REF!</v>
      </c>
      <c r="B25" s="165">
        <v>10</v>
      </c>
      <c r="C25" s="160" t="s">
        <v>120</v>
      </c>
      <c r="D25" s="161">
        <v>2</v>
      </c>
      <c r="E25" s="162" t="s">
        <v>60</v>
      </c>
      <c r="F25" s="163" t="s">
        <v>197</v>
      </c>
      <c r="G25" s="632" t="s">
        <v>80</v>
      </c>
      <c r="H25" s="637" t="str">
        <f>VLOOKUP(E25,WD!$C$6:$K$71,3,FALSE)</f>
        <v>MS YY</v>
      </c>
      <c r="I25" s="637" t="s">
        <v>197</v>
      </c>
      <c r="J25" s="637" t="str">
        <f>VLOOKUP(G25,WD!$C$6:$K$71,3,FALSE)</f>
        <v>爭氣</v>
      </c>
      <c r="K25" s="635">
        <v>0</v>
      </c>
      <c r="L25" s="113">
        <v>0</v>
      </c>
      <c r="M25" s="113">
        <v>42</v>
      </c>
      <c r="N25" s="113">
        <v>2</v>
      </c>
      <c r="O25" s="678" t="s">
        <v>688</v>
      </c>
      <c r="Q25"/>
      <c r="R25"/>
      <c r="S25"/>
      <c r="T25"/>
      <c r="U25"/>
      <c r="V25"/>
      <c r="W25"/>
      <c r="X25"/>
      <c r="Y25" s="679"/>
      <c r="Z25" s="680" t="s">
        <v>694</v>
      </c>
      <c r="AA25" s="681"/>
      <c r="AB25" s="681"/>
      <c r="AC25" s="681"/>
      <c r="AD25" s="680">
        <f>AA25*3+AB25*1+AC25*0</f>
        <v>0</v>
      </c>
    </row>
    <row r="26" spans="1:30" ht="18.75">
      <c r="A26" s="127" t="e">
        <f>IF(#REF!&lt;&gt;#REF!,#REF!,"")</f>
        <v>#REF!</v>
      </c>
      <c r="B26" s="159">
        <v>11</v>
      </c>
      <c r="C26" s="160" t="s">
        <v>120</v>
      </c>
      <c r="D26" s="161">
        <v>3</v>
      </c>
      <c r="E26" s="162" t="s">
        <v>56</v>
      </c>
      <c r="F26" s="163" t="s">
        <v>197</v>
      </c>
      <c r="G26" s="632" t="s">
        <v>80</v>
      </c>
      <c r="H26" s="637" t="str">
        <f>VLOOKUP(E26,WD!$C$6:$K$71,3,FALSE)</f>
        <v>薯仔一隊</v>
      </c>
      <c r="I26" s="637" t="s">
        <v>197</v>
      </c>
      <c r="J26" s="637" t="str">
        <f>VLOOKUP(G26,WD!$C$6:$K$71,3,FALSE)</f>
        <v>爭氣</v>
      </c>
      <c r="K26" s="634">
        <v>2</v>
      </c>
      <c r="L26" s="225">
        <f>21+21</f>
        <v>42</v>
      </c>
      <c r="M26" s="225">
        <f>11+13</f>
        <v>24</v>
      </c>
      <c r="N26" s="225">
        <v>0</v>
      </c>
      <c r="O26" s="114" t="s">
        <v>689</v>
      </c>
      <c r="Q26"/>
      <c r="R26"/>
      <c r="S26"/>
      <c r="T26"/>
      <c r="U26"/>
      <c r="V26"/>
      <c r="W26"/>
      <c r="X26"/>
      <c r="Y26"/>
      <c r="Z26"/>
    </row>
    <row r="27" spans="1:30" ht="18.75">
      <c r="A27" s="127" t="e">
        <f>IF(#REF!&lt;&gt;#REF!,#REF!,"")</f>
        <v>#REF!</v>
      </c>
      <c r="B27" s="165">
        <v>22</v>
      </c>
      <c r="C27" s="160" t="s">
        <v>120</v>
      </c>
      <c r="D27" s="161">
        <v>4</v>
      </c>
      <c r="E27" s="162" t="s">
        <v>60</v>
      </c>
      <c r="F27" s="163" t="s">
        <v>197</v>
      </c>
      <c r="G27" s="632" t="s">
        <v>81</v>
      </c>
      <c r="H27" s="637" t="str">
        <f>VLOOKUP(E27,WD!$C$6:$K$71,3,FALSE)</f>
        <v>MS YY</v>
      </c>
      <c r="I27" s="637" t="s">
        <v>197</v>
      </c>
      <c r="J27" s="637" t="str">
        <f>VLOOKUP(G27,WD!$C$6:$K$71,3,FALSE)</f>
        <v>limit</v>
      </c>
      <c r="K27" s="635">
        <v>0</v>
      </c>
      <c r="L27" s="113">
        <v>0</v>
      </c>
      <c r="M27" s="113">
        <v>42</v>
      </c>
      <c r="N27" s="113">
        <v>2</v>
      </c>
      <c r="O27" s="678" t="s">
        <v>688</v>
      </c>
      <c r="Q27"/>
      <c r="R27"/>
      <c r="S27"/>
      <c r="T27"/>
      <c r="U27"/>
      <c r="V27"/>
      <c r="W27"/>
      <c r="X27"/>
      <c r="Y27"/>
      <c r="Z27"/>
    </row>
    <row r="28" spans="1:30" ht="18.75">
      <c r="A28" s="127" t="e">
        <f>IF(#REF!&lt;&gt;#REF!,#REF!,"")</f>
        <v>#REF!</v>
      </c>
      <c r="B28" s="159">
        <v>23</v>
      </c>
      <c r="C28" s="160" t="s">
        <v>120</v>
      </c>
      <c r="D28" s="161">
        <v>5</v>
      </c>
      <c r="E28" s="162" t="s">
        <v>80</v>
      </c>
      <c r="F28" s="163" t="s">
        <v>197</v>
      </c>
      <c r="G28" s="632" t="s">
        <v>81</v>
      </c>
      <c r="H28" s="637" t="str">
        <f>VLOOKUP(E28,WD!$C$6:$K$71,3,FALSE)</f>
        <v>爭氣</v>
      </c>
      <c r="I28" s="637" t="s">
        <v>197</v>
      </c>
      <c r="J28" s="637" t="str">
        <f>VLOOKUP(G28,WD!$C$6:$K$71,3,FALSE)</f>
        <v>limit</v>
      </c>
      <c r="K28" s="636">
        <v>0</v>
      </c>
      <c r="L28" s="179">
        <f>17+14</f>
        <v>31</v>
      </c>
      <c r="M28" s="179">
        <f>21+21</f>
        <v>42</v>
      </c>
      <c r="N28" s="179">
        <v>2</v>
      </c>
      <c r="O28" s="114" t="s">
        <v>690</v>
      </c>
      <c r="Q28"/>
      <c r="R28"/>
      <c r="S28"/>
      <c r="T28"/>
      <c r="U28"/>
      <c r="V28"/>
      <c r="W28"/>
      <c r="X28"/>
      <c r="Y28"/>
      <c r="Z28"/>
    </row>
    <row r="29" spans="1:30" ht="18.75">
      <c r="A29" s="127" t="e">
        <f>IF(#REF!&lt;&gt;#REF!,#REF!,"")</f>
        <v>#REF!</v>
      </c>
      <c r="B29" s="165">
        <v>12</v>
      </c>
      <c r="C29" s="180" t="s">
        <v>120</v>
      </c>
      <c r="D29" s="167">
        <v>6</v>
      </c>
      <c r="E29" s="168" t="s">
        <v>56</v>
      </c>
      <c r="F29" s="169" t="s">
        <v>197</v>
      </c>
      <c r="G29" s="169" t="s">
        <v>60</v>
      </c>
      <c r="H29" s="637" t="str">
        <f>VLOOKUP(E29,WD!$C$6:$K$71,3,FALSE)</f>
        <v>薯仔一隊</v>
      </c>
      <c r="I29" s="637" t="s">
        <v>197</v>
      </c>
      <c r="J29" s="637" t="str">
        <f>VLOOKUP(G29,WD!$C$6:$K$71,3,FALSE)</f>
        <v>MS YY</v>
      </c>
      <c r="K29" s="635">
        <v>2</v>
      </c>
      <c r="L29" s="113">
        <v>42</v>
      </c>
      <c r="M29" s="113">
        <v>0</v>
      </c>
      <c r="N29" s="113">
        <v>0</v>
      </c>
      <c r="O29" s="678" t="s">
        <v>688</v>
      </c>
      <c r="P29" s="227"/>
      <c r="Q29"/>
      <c r="R29"/>
      <c r="S29"/>
    </row>
    <row r="30" spans="1:30" ht="19.5" hidden="1" thickBot="1">
      <c r="B30" s="165">
        <v>25</v>
      </c>
      <c r="C30" s="174" t="s">
        <v>121</v>
      </c>
      <c r="D30" s="161">
        <v>1</v>
      </c>
      <c r="E30" s="162" t="s">
        <v>82</v>
      </c>
      <c r="F30" s="163" t="s">
        <v>197</v>
      </c>
      <c r="G30" s="164" t="s">
        <v>85</v>
      </c>
      <c r="H30" s="115" t="str">
        <f>VLOOKUP(E30,WD!$C$6:$K$71,3,FALSE)</f>
        <v>E1</v>
      </c>
      <c r="I30" s="183" t="s">
        <v>197</v>
      </c>
      <c r="J30" s="118" t="e">
        <f>VLOOKUP(G30,WD!$C$6:$K$71,3,FALSE)</f>
        <v>#N/A</v>
      </c>
      <c r="K30" s="113"/>
      <c r="L30" s="113"/>
      <c r="M30" s="113"/>
      <c r="N30" s="113"/>
      <c r="Q30"/>
      <c r="R30" s="125" t="s">
        <v>198</v>
      </c>
      <c r="S30" s="124" t="s">
        <v>46</v>
      </c>
      <c r="T30" s="124" t="s">
        <v>199</v>
      </c>
      <c r="U30" s="124" t="s">
        <v>200</v>
      </c>
      <c r="V30" s="124" t="s">
        <v>201</v>
      </c>
      <c r="W30" s="124" t="s">
        <v>52</v>
      </c>
      <c r="Y30" s="125" t="s">
        <v>198</v>
      </c>
      <c r="Z30" s="124" t="s">
        <v>46</v>
      </c>
      <c r="AA30" s="124" t="s">
        <v>199</v>
      </c>
      <c r="AB30" s="124" t="s">
        <v>200</v>
      </c>
      <c r="AC30" s="124" t="s">
        <v>201</v>
      </c>
      <c r="AD30" s="124" t="s">
        <v>52</v>
      </c>
    </row>
    <row r="31" spans="1:30" ht="19.5" hidden="1" thickTop="1">
      <c r="B31" s="165">
        <v>13</v>
      </c>
      <c r="C31" s="176" t="s">
        <v>121</v>
      </c>
      <c r="D31" s="161">
        <v>2</v>
      </c>
      <c r="E31" s="162" t="s">
        <v>83</v>
      </c>
      <c r="F31" s="163" t="s">
        <v>197</v>
      </c>
      <c r="G31" s="164" t="s">
        <v>84</v>
      </c>
      <c r="H31" s="123" t="str">
        <f>VLOOKUP(E31,WD!$C$6:$K$71,3,FALSE)</f>
        <v>E2</v>
      </c>
      <c r="I31" s="123" t="s">
        <v>197</v>
      </c>
      <c r="J31" s="181" t="str">
        <f>VLOOKUP(G31,WD!$C$6:$K$71,3,FALSE)</f>
        <v>E3</v>
      </c>
      <c r="K31" s="113"/>
      <c r="L31" s="113"/>
      <c r="M31" s="113"/>
      <c r="N31" s="113"/>
      <c r="O31" s="678"/>
      <c r="Q31"/>
      <c r="R31" s="112">
        <v>1</v>
      </c>
      <c r="S31" s="130"/>
      <c r="T31" s="130"/>
      <c r="U31" s="130"/>
      <c r="V31" s="130"/>
      <c r="W31" s="130">
        <f>T31*3+U31*1+V31*0</f>
        <v>0</v>
      </c>
      <c r="X31" s="126" t="s">
        <v>122</v>
      </c>
      <c r="Y31" s="112">
        <v>1</v>
      </c>
      <c r="Z31" s="130"/>
      <c r="AA31" s="130"/>
      <c r="AB31" s="130"/>
      <c r="AC31" s="130"/>
      <c r="AD31" s="130">
        <f>AA31*3+AB31*1+AC31*0</f>
        <v>0</v>
      </c>
    </row>
    <row r="32" spans="1:30" ht="20.25" hidden="1" thickTop="1" thickBot="1">
      <c r="B32" s="165">
        <v>14</v>
      </c>
      <c r="C32" s="174" t="s">
        <v>121</v>
      </c>
      <c r="D32" s="161">
        <v>3</v>
      </c>
      <c r="E32" s="162" t="s">
        <v>82</v>
      </c>
      <c r="F32" s="163" t="s">
        <v>197</v>
      </c>
      <c r="G32" s="164" t="s">
        <v>84</v>
      </c>
      <c r="H32" s="123" t="str">
        <f>VLOOKUP(E32,WD!$C$6:$K$71,3,FALSE)</f>
        <v>E1</v>
      </c>
      <c r="I32" s="178" t="s">
        <v>197</v>
      </c>
      <c r="J32" s="181" t="str">
        <f>VLOOKUP(G32,WD!$C$6:$K$71,3,FALSE)</f>
        <v>E3</v>
      </c>
      <c r="K32" s="113"/>
      <c r="L32" s="113"/>
      <c r="M32" s="113"/>
      <c r="N32" s="113"/>
      <c r="O32" s="678"/>
      <c r="Q32" s="136" t="s">
        <v>121</v>
      </c>
      <c r="R32" s="112">
        <v>2</v>
      </c>
      <c r="S32" s="130"/>
      <c r="T32" s="130"/>
      <c r="U32" s="130"/>
      <c r="V32" s="130"/>
      <c r="W32" s="130">
        <f>T32*3+V32*0</f>
        <v>0</v>
      </c>
      <c r="Y32" s="112">
        <v>2</v>
      </c>
      <c r="Z32" s="130"/>
      <c r="AA32" s="130"/>
      <c r="AB32" s="130"/>
      <c r="AC32" s="130"/>
      <c r="AD32" s="130">
        <f>AA32*3+AC32*0</f>
        <v>0</v>
      </c>
    </row>
    <row r="33" spans="2:30" ht="19.5" hidden="1" thickTop="1">
      <c r="B33" s="165">
        <v>28</v>
      </c>
      <c r="C33" s="174" t="s">
        <v>121</v>
      </c>
      <c r="D33" s="161">
        <v>4</v>
      </c>
      <c r="E33" s="162" t="s">
        <v>83</v>
      </c>
      <c r="F33" s="163" t="s">
        <v>197</v>
      </c>
      <c r="G33" s="164" t="s">
        <v>85</v>
      </c>
      <c r="H33" s="123" t="str">
        <f>VLOOKUP(E33,WD!$C$6:$K$71,3,FALSE)</f>
        <v>E2</v>
      </c>
      <c r="I33" s="115" t="s">
        <v>197</v>
      </c>
      <c r="J33" s="181" t="e">
        <f>VLOOKUP(G33,WD!$C$6:$K$71,3,FALSE)</f>
        <v>#N/A</v>
      </c>
      <c r="K33" s="113"/>
      <c r="L33" s="113"/>
      <c r="M33" s="113"/>
      <c r="N33" s="113"/>
      <c r="Q33"/>
      <c r="R33" s="112">
        <v>3</v>
      </c>
      <c r="S33" s="130"/>
      <c r="T33" s="130"/>
      <c r="U33" s="130"/>
      <c r="V33" s="130"/>
      <c r="W33" s="130">
        <f>T33*3+V33*0</f>
        <v>0</v>
      </c>
      <c r="Y33" s="112">
        <v>3</v>
      </c>
      <c r="Z33" s="130"/>
      <c r="AA33" s="130"/>
      <c r="AB33" s="130"/>
      <c r="AC33" s="130"/>
      <c r="AD33" s="130">
        <f>AA33*3+AC33*0</f>
        <v>0</v>
      </c>
    </row>
    <row r="34" spans="2:30" ht="19.5" hidden="1" thickTop="1">
      <c r="B34" s="165">
        <v>29</v>
      </c>
      <c r="C34" s="174" t="s">
        <v>121</v>
      </c>
      <c r="D34" s="161">
        <v>5</v>
      </c>
      <c r="E34" s="162" t="s">
        <v>84</v>
      </c>
      <c r="F34" s="163" t="s">
        <v>197</v>
      </c>
      <c r="G34" s="164" t="s">
        <v>85</v>
      </c>
      <c r="H34" s="123" t="str">
        <f>VLOOKUP(E34,WD!$C$6:$K$71,3,FALSE)</f>
        <v>E3</v>
      </c>
      <c r="I34" s="123" t="s">
        <v>197</v>
      </c>
      <c r="J34" s="181" t="e">
        <f>VLOOKUP(G34,WD!$C$6:$K$71,3,FALSE)</f>
        <v>#N/A</v>
      </c>
      <c r="K34" s="113"/>
      <c r="L34" s="113"/>
      <c r="M34" s="113"/>
      <c r="N34" s="113"/>
      <c r="Q34"/>
      <c r="R34" s="228">
        <v>2</v>
      </c>
      <c r="S34" s="229"/>
      <c r="T34" s="229"/>
      <c r="U34" s="229"/>
      <c r="V34" s="229"/>
      <c r="W34" s="229">
        <f>T34*3+U34*1+V34*0</f>
        <v>0</v>
      </c>
      <c r="Y34" s="112">
        <v>2</v>
      </c>
      <c r="Z34" s="130"/>
      <c r="AA34" s="130"/>
      <c r="AB34" s="130"/>
      <c r="AC34" s="130"/>
      <c r="AD34" s="130">
        <f>AA34*3+AB34*1+AC34*0</f>
        <v>0</v>
      </c>
    </row>
    <row r="35" spans="2:30" ht="20.25" hidden="1" thickTop="1" thickBot="1">
      <c r="B35" s="165">
        <v>15</v>
      </c>
      <c r="C35" s="166" t="s">
        <v>121</v>
      </c>
      <c r="D35" s="167">
        <v>6</v>
      </c>
      <c r="E35" s="168" t="s">
        <v>82</v>
      </c>
      <c r="F35" s="169" t="s">
        <v>197</v>
      </c>
      <c r="G35" s="170" t="s">
        <v>83</v>
      </c>
      <c r="H35" s="123" t="str">
        <f>VLOOKUP(E35,WD!$C$6:$K$71,3,FALSE)</f>
        <v>E1</v>
      </c>
      <c r="I35" s="182" t="s">
        <v>197</v>
      </c>
      <c r="J35" s="181" t="str">
        <f>VLOOKUP(G35,WD!$C$6:$K$71,3,FALSE)</f>
        <v>E2</v>
      </c>
      <c r="K35" s="113"/>
      <c r="L35" s="113"/>
      <c r="M35" s="113"/>
      <c r="N35" s="113"/>
      <c r="Q35"/>
      <c r="R35" s="283">
        <v>3</v>
      </c>
      <c r="S35" s="284"/>
      <c r="T35" s="284"/>
      <c r="U35" s="284"/>
      <c r="V35" s="284"/>
      <c r="W35" s="285">
        <f>T35*3+U35*1+V35*0</f>
        <v>0</v>
      </c>
      <c r="X35"/>
      <c r="Y35" s="112">
        <v>3</v>
      </c>
      <c r="Z35" s="226"/>
      <c r="AA35" s="130"/>
      <c r="AB35" s="130"/>
      <c r="AC35" s="130"/>
      <c r="AD35" s="130">
        <f>AA35*3+AB35*1+AC35*0</f>
        <v>0</v>
      </c>
    </row>
    <row r="36" spans="2:30" ht="20.25" hidden="1" thickTop="1" thickBot="1">
      <c r="B36" s="165">
        <v>16</v>
      </c>
      <c r="C36" s="174" t="s">
        <v>122</v>
      </c>
      <c r="D36" s="161">
        <v>1</v>
      </c>
      <c r="E36" s="177" t="s">
        <v>86</v>
      </c>
      <c r="F36" s="172" t="s">
        <v>197</v>
      </c>
      <c r="G36" s="173" t="s">
        <v>88</v>
      </c>
      <c r="H36" s="123" t="str">
        <f>VLOOKUP(E36,WD!$C$6:$K$71,3,FALSE)</f>
        <v>F1</v>
      </c>
      <c r="I36" s="183" t="s">
        <v>197</v>
      </c>
      <c r="J36" s="181" t="str">
        <f>VLOOKUP(G36,WD!$C$6:$K$71,3,FALSE)</f>
        <v>F4</v>
      </c>
      <c r="K36" s="113"/>
      <c r="L36" s="113"/>
      <c r="M36" s="113"/>
      <c r="N36" s="113"/>
      <c r="O36" s="678"/>
      <c r="S36" s="114"/>
      <c r="T36" s="114"/>
      <c r="U36" s="114"/>
      <c r="V36" s="114"/>
      <c r="W36" s="114"/>
      <c r="X36"/>
      <c r="Y36" s="112">
        <v>4</v>
      </c>
      <c r="Z36" s="226"/>
      <c r="AA36" s="130"/>
      <c r="AB36" s="130"/>
      <c r="AC36" s="130"/>
      <c r="AD36" s="130">
        <v>0</v>
      </c>
    </row>
    <row r="37" spans="2:30" ht="20.25" hidden="1" thickTop="1" thickBot="1">
      <c r="B37" s="165">
        <v>17</v>
      </c>
      <c r="C37" s="174" t="s">
        <v>122</v>
      </c>
      <c r="D37" s="161">
        <v>2</v>
      </c>
      <c r="E37" s="162" t="s">
        <v>87</v>
      </c>
      <c r="F37" s="163" t="s">
        <v>197</v>
      </c>
      <c r="G37" s="184" t="s">
        <v>65</v>
      </c>
      <c r="H37" s="123" t="str">
        <f>VLOOKUP(E37,WD!$C$6:$K$71,3,FALSE)</f>
        <v>F2</v>
      </c>
      <c r="I37" s="185" t="s">
        <v>197</v>
      </c>
      <c r="J37" s="181" t="str">
        <f>VLOOKUP(G37,WD!$C$6:$K$71,3,FALSE)</f>
        <v>F3</v>
      </c>
      <c r="K37" s="113"/>
      <c r="L37" s="113"/>
      <c r="M37" s="113"/>
      <c r="N37" s="113"/>
      <c r="O37" s="678"/>
    </row>
    <row r="38" spans="2:30" ht="20.25" hidden="1" thickTop="1" thickBot="1">
      <c r="B38" s="165">
        <v>18</v>
      </c>
      <c r="C38" s="174" t="s">
        <v>122</v>
      </c>
      <c r="D38" s="161">
        <v>3</v>
      </c>
      <c r="E38" s="162" t="s">
        <v>86</v>
      </c>
      <c r="F38" s="163" t="s">
        <v>197</v>
      </c>
      <c r="G38" s="184" t="s">
        <v>65</v>
      </c>
      <c r="H38" s="123" t="str">
        <f>VLOOKUP(E38,WD!$C$6:$K$71,3,FALSE)</f>
        <v>F1</v>
      </c>
      <c r="I38" s="186" t="s">
        <v>197</v>
      </c>
      <c r="J38" s="181" t="str">
        <f>VLOOKUP(G38,WD!$C$6:$K$71,3,FALSE)</f>
        <v>F3</v>
      </c>
      <c r="K38" s="113"/>
      <c r="L38" s="113"/>
      <c r="M38" s="113"/>
      <c r="N38" s="113"/>
      <c r="O38" s="678"/>
    </row>
    <row r="39" spans="2:30" ht="19.5" hidden="1" thickTop="1">
      <c r="B39" s="165">
        <v>19</v>
      </c>
      <c r="C39" s="174" t="s">
        <v>122</v>
      </c>
      <c r="D39" s="161">
        <v>4</v>
      </c>
      <c r="E39" s="162" t="s">
        <v>87</v>
      </c>
      <c r="F39" s="163" t="s">
        <v>197</v>
      </c>
      <c r="G39" s="184" t="s">
        <v>88</v>
      </c>
      <c r="H39" s="123" t="str">
        <f>VLOOKUP(E39,WD!$C$6:$K$71,3,FALSE)</f>
        <v>F2</v>
      </c>
      <c r="I39" s="115" t="s">
        <v>197</v>
      </c>
      <c r="J39" s="181" t="str">
        <f>VLOOKUP(G39,WD!$C$6:$K$71,3,FALSE)</f>
        <v>F4</v>
      </c>
      <c r="K39" s="113"/>
      <c r="L39" s="113"/>
      <c r="M39" s="113"/>
      <c r="N39" s="113"/>
      <c r="O39" s="678"/>
    </row>
    <row r="40" spans="2:30" ht="19.5" hidden="1" thickTop="1">
      <c r="B40" s="165">
        <v>20</v>
      </c>
      <c r="C40" s="174" t="s">
        <v>122</v>
      </c>
      <c r="D40" s="161">
        <v>5</v>
      </c>
      <c r="E40" s="162" t="s">
        <v>65</v>
      </c>
      <c r="F40" s="163" t="s">
        <v>197</v>
      </c>
      <c r="G40" s="184" t="s">
        <v>88</v>
      </c>
      <c r="H40" s="123" t="str">
        <f>VLOOKUP(E40,WD!$C$6:$K$71,3,FALSE)</f>
        <v>F3</v>
      </c>
      <c r="I40" s="123" t="s">
        <v>197</v>
      </c>
      <c r="J40" s="181" t="str">
        <f>VLOOKUP(G40,WD!$C$6:$K$71,3,FALSE)</f>
        <v>F4</v>
      </c>
      <c r="K40" s="113"/>
      <c r="L40" s="113"/>
      <c r="M40" s="113"/>
      <c r="N40" s="113"/>
      <c r="O40" s="678"/>
    </row>
    <row r="41" spans="2:30" ht="19.5" hidden="1" thickTop="1">
      <c r="B41" s="165">
        <v>21</v>
      </c>
      <c r="C41" s="166" t="s">
        <v>122</v>
      </c>
      <c r="D41" s="167">
        <v>6</v>
      </c>
      <c r="E41" s="168" t="s">
        <v>86</v>
      </c>
      <c r="F41" s="169" t="s">
        <v>197</v>
      </c>
      <c r="G41" s="187" t="s">
        <v>87</v>
      </c>
      <c r="H41" s="188" t="str">
        <f>VLOOKUP(E41,WD!$C$6:$K$71,3,FALSE)</f>
        <v>F1</v>
      </c>
      <c r="I41" s="189" t="s">
        <v>197</v>
      </c>
      <c r="J41" s="188" t="str">
        <f>VLOOKUP(G41,WD!$C$6:$K$71,3,FALSE)</f>
        <v>F2</v>
      </c>
      <c r="K41" s="113"/>
      <c r="L41" s="113"/>
      <c r="M41" s="113"/>
      <c r="N41" s="113"/>
      <c r="O41" s="678"/>
    </row>
  </sheetData>
  <sheetProtection selectLockedCells="1" selectUnlockedCells="1"/>
  <mergeCells count="1">
    <mergeCell ref="H3:J3"/>
  </mergeCells>
  <phoneticPr fontId="77" type="noConversion"/>
  <printOptions horizontalCentered="1" verticalCentered="1"/>
  <pageMargins left="0.74791666666666667" right="0.74791666666666667" top="0.52013888888888893" bottom="0.54027777777777775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6"/>
  <sheetViews>
    <sheetView topLeftCell="A23" zoomScale="70" zoomScaleNormal="70" workbookViewId="0">
      <selection activeCell="A23" sqref="A23"/>
    </sheetView>
  </sheetViews>
  <sheetFormatPr defaultColWidth="7.44140625" defaultRowHeight="15.75"/>
  <cols>
    <col min="1" max="1" width="7.44140625" style="446"/>
    <col min="2" max="2" width="10.77734375" style="446" customWidth="1"/>
    <col min="3" max="6" width="8.77734375" style="265" customWidth="1"/>
    <col min="7" max="9" width="8.77734375" style="446" customWidth="1"/>
    <col min="10" max="10" width="10.77734375" style="446" customWidth="1"/>
    <col min="11" max="11" width="8.77734375" style="446" customWidth="1"/>
    <col min="12" max="13" width="8.77734375" style="265" customWidth="1"/>
    <col min="14" max="15" width="8.77734375" style="446" customWidth="1"/>
    <col min="16" max="16384" width="7.44140625" style="446"/>
  </cols>
  <sheetData>
    <row r="1" spans="2:15" ht="16.5" customHeight="1">
      <c r="B1" s="461"/>
      <c r="C1" s="462"/>
      <c r="D1" s="462"/>
      <c r="E1" s="462"/>
      <c r="G1" s="209"/>
      <c r="H1" s="463" t="s">
        <v>502</v>
      </c>
      <c r="I1" s="209"/>
      <c r="J1" s="209"/>
    </row>
    <row r="2" spans="2:15" ht="16.5" customHeight="1">
      <c r="C2" s="462"/>
      <c r="D2" s="462"/>
      <c r="E2" s="462"/>
      <c r="G2" s="209"/>
      <c r="H2" s="209" t="s">
        <v>281</v>
      </c>
      <c r="I2" s="209"/>
      <c r="J2" s="209"/>
    </row>
    <row r="3" spans="2:15" ht="16.5" customHeight="1">
      <c r="C3" s="462"/>
      <c r="D3" s="462"/>
      <c r="E3" s="462"/>
      <c r="F3" s="209"/>
      <c r="G3" s="209"/>
      <c r="H3" s="209"/>
      <c r="I3" s="209"/>
      <c r="J3" s="209"/>
    </row>
    <row r="4" spans="2:15" ht="16.5" customHeight="1">
      <c r="C4" s="462"/>
      <c r="D4" s="462"/>
      <c r="E4" s="464"/>
      <c r="F4" s="465"/>
      <c r="G4" s="466"/>
      <c r="H4" s="210" t="s">
        <v>268</v>
      </c>
      <c r="I4" s="466"/>
      <c r="J4" s="466"/>
      <c r="K4" s="465"/>
    </row>
    <row r="5" spans="2:15" ht="16.5" customHeight="1">
      <c r="E5" s="467"/>
      <c r="F5" s="465"/>
      <c r="G5" s="465"/>
      <c r="H5" s="210" t="s">
        <v>503</v>
      </c>
      <c r="I5" s="465"/>
      <c r="J5" s="465"/>
      <c r="K5" s="465"/>
    </row>
    <row r="6" spans="2:15" ht="16.5">
      <c r="B6" s="265"/>
      <c r="C6" s="539" t="s">
        <v>634</v>
      </c>
      <c r="D6" s="540"/>
      <c r="E6" s="541" t="s">
        <v>635</v>
      </c>
      <c r="F6" s="542"/>
      <c r="G6" s="265"/>
      <c r="H6" s="265"/>
      <c r="I6" s="265"/>
      <c r="J6" s="539" t="s">
        <v>634</v>
      </c>
      <c r="K6" s="540"/>
      <c r="L6" s="541" t="s">
        <v>635</v>
      </c>
      <c r="M6" s="542"/>
    </row>
    <row r="7" spans="2:15" ht="17.25" thickBot="1">
      <c r="B7" s="265"/>
      <c r="E7" s="211" t="s">
        <v>481</v>
      </c>
      <c r="F7" s="211"/>
      <c r="G7" s="265"/>
      <c r="H7" s="265"/>
      <c r="I7" s="265"/>
      <c r="J7" s="265"/>
      <c r="L7" s="211" t="s">
        <v>493</v>
      </c>
      <c r="M7" s="211"/>
      <c r="N7" s="211"/>
    </row>
    <row r="8" spans="2:15" ht="16.5" thickTop="1">
      <c r="B8" s="265"/>
      <c r="C8" s="212" t="s">
        <v>269</v>
      </c>
      <c r="D8" s="213" t="s">
        <v>270</v>
      </c>
      <c r="E8" s="214" t="s">
        <v>271</v>
      </c>
      <c r="F8" s="214" t="s">
        <v>272</v>
      </c>
      <c r="G8" s="468"/>
      <c r="H8" s="265"/>
      <c r="I8" s="265"/>
      <c r="J8" s="517" t="s">
        <v>273</v>
      </c>
      <c r="K8" s="517" t="s">
        <v>274</v>
      </c>
      <c r="L8" s="647" t="s">
        <v>504</v>
      </c>
      <c r="M8" s="647"/>
      <c r="N8" s="647"/>
      <c r="O8" s="647"/>
    </row>
    <row r="9" spans="2:15">
      <c r="B9" s="265"/>
      <c r="C9" s="469"/>
      <c r="D9" s="215" t="s">
        <v>275</v>
      </c>
      <c r="E9" s="216" t="s">
        <v>505</v>
      </c>
      <c r="F9" s="216" t="s">
        <v>276</v>
      </c>
      <c r="G9" s="470"/>
      <c r="H9" s="265"/>
      <c r="I9" s="265"/>
      <c r="J9" s="518" t="s">
        <v>506</v>
      </c>
      <c r="K9" s="518" t="s">
        <v>507</v>
      </c>
      <c r="L9" s="519" t="s">
        <v>117</v>
      </c>
      <c r="M9" s="519" t="s">
        <v>118</v>
      </c>
      <c r="N9" s="520"/>
      <c r="O9" s="519"/>
    </row>
    <row r="10" spans="2:15">
      <c r="B10" s="473"/>
      <c r="C10" s="469"/>
      <c r="D10" s="215" t="s">
        <v>277</v>
      </c>
      <c r="E10" s="215" t="s">
        <v>278</v>
      </c>
      <c r="F10" s="215" t="s">
        <v>508</v>
      </c>
      <c r="G10" s="470"/>
      <c r="H10" s="265"/>
      <c r="I10" s="265"/>
      <c r="J10" s="521">
        <v>0.375</v>
      </c>
      <c r="K10" s="519">
        <v>1</v>
      </c>
      <c r="L10" s="553" t="s">
        <v>509</v>
      </c>
      <c r="M10" s="554" t="s">
        <v>510</v>
      </c>
      <c r="N10" s="523"/>
      <c r="O10" s="522"/>
    </row>
    <row r="11" spans="2:15" ht="16.5" thickBot="1">
      <c r="B11" s="265"/>
      <c r="C11" s="475"/>
      <c r="D11" s="217" t="s">
        <v>279</v>
      </c>
      <c r="E11" s="218" t="s">
        <v>195</v>
      </c>
      <c r="F11" s="218" t="s">
        <v>511</v>
      </c>
      <c r="G11" s="476"/>
      <c r="H11" s="265"/>
      <c r="I11" s="265"/>
      <c r="J11" s="521">
        <v>0.3888888888888889</v>
      </c>
      <c r="K11" s="519">
        <v>2</v>
      </c>
      <c r="L11" s="553" t="s">
        <v>512</v>
      </c>
      <c r="M11" s="553" t="s">
        <v>513</v>
      </c>
      <c r="N11" s="522"/>
      <c r="O11" s="524"/>
    </row>
    <row r="12" spans="2:15" ht="16.5" thickTop="1">
      <c r="B12" s="265"/>
      <c r="D12" s="477"/>
      <c r="E12" s="477"/>
      <c r="F12" s="477"/>
      <c r="G12" s="477"/>
      <c r="H12" s="265"/>
      <c r="I12" s="265"/>
      <c r="J12" s="521">
        <v>0.40277777777777801</v>
      </c>
      <c r="K12" s="519">
        <v>3</v>
      </c>
      <c r="L12" s="553" t="s">
        <v>514</v>
      </c>
      <c r="M12" s="555" t="s">
        <v>515</v>
      </c>
      <c r="N12" s="522"/>
      <c r="O12" s="524"/>
    </row>
    <row r="13" spans="2:15">
      <c r="B13" s="265"/>
      <c r="D13" s="477"/>
      <c r="E13" s="477"/>
      <c r="F13" s="477"/>
      <c r="G13" s="477"/>
      <c r="H13" s="265"/>
      <c r="I13" s="265"/>
      <c r="J13" s="521">
        <v>0.41666666666666702</v>
      </c>
      <c r="K13" s="517">
        <v>4</v>
      </c>
      <c r="L13" s="556" t="s">
        <v>516</v>
      </c>
      <c r="M13" s="553" t="s">
        <v>517</v>
      </c>
      <c r="N13" s="522"/>
      <c r="O13" s="524"/>
    </row>
    <row r="14" spans="2:15">
      <c r="B14" s="543"/>
      <c r="C14" s="544"/>
      <c r="F14" s="446"/>
      <c r="H14" s="265"/>
      <c r="I14" s="265"/>
      <c r="J14" s="525">
        <v>0.43055555555555558</v>
      </c>
      <c r="K14" s="519">
        <v>5</v>
      </c>
      <c r="L14" s="557" t="s">
        <v>518</v>
      </c>
      <c r="M14" s="555" t="s">
        <v>519</v>
      </c>
      <c r="N14" s="522"/>
      <c r="O14" s="524"/>
    </row>
    <row r="15" spans="2:15" ht="17.25" customHeight="1">
      <c r="B15" s="517" t="s">
        <v>273</v>
      </c>
      <c r="C15" s="517" t="s">
        <v>274</v>
      </c>
      <c r="D15" s="652" t="s">
        <v>504</v>
      </c>
      <c r="E15" s="653"/>
      <c r="F15" s="653"/>
      <c r="G15" s="654"/>
      <c r="H15" s="265"/>
      <c r="I15" s="265"/>
      <c r="J15" s="648" t="s">
        <v>280</v>
      </c>
      <c r="K15" s="648"/>
      <c r="L15" s="649"/>
      <c r="M15" s="649"/>
      <c r="N15" s="648"/>
      <c r="O15" s="648"/>
    </row>
    <row r="16" spans="2:15" ht="17.45" customHeight="1">
      <c r="B16" s="538" t="s">
        <v>506</v>
      </c>
      <c r="C16" s="538" t="s">
        <v>507</v>
      </c>
      <c r="D16" s="519" t="s">
        <v>117</v>
      </c>
      <c r="E16" s="519" t="s">
        <v>118</v>
      </c>
      <c r="F16" s="520"/>
      <c r="G16" s="519"/>
      <c r="H16" s="265"/>
      <c r="I16" s="265"/>
      <c r="J16" s="521">
        <v>0.58333333333333337</v>
      </c>
      <c r="K16" s="527">
        <v>6</v>
      </c>
      <c r="L16" s="558" t="s">
        <v>520</v>
      </c>
      <c r="M16" s="559" t="s">
        <v>521</v>
      </c>
      <c r="N16" s="524"/>
      <c r="O16" s="524"/>
    </row>
    <row r="17" spans="2:15" ht="17.45" customHeight="1">
      <c r="B17" s="525">
        <v>0.58333333333333337</v>
      </c>
      <c r="C17" s="519">
        <v>1</v>
      </c>
      <c r="D17" s="552" t="s">
        <v>627</v>
      </c>
      <c r="E17" s="522"/>
      <c r="F17" s="522"/>
      <c r="G17" s="522"/>
      <c r="H17" s="265"/>
      <c r="I17" s="265"/>
      <c r="J17" s="521">
        <v>0.59722222222222221</v>
      </c>
      <c r="K17" s="527">
        <v>7</v>
      </c>
      <c r="L17" s="559" t="s">
        <v>522</v>
      </c>
      <c r="M17" s="559" t="s">
        <v>523</v>
      </c>
      <c r="N17" s="524"/>
      <c r="O17" s="524"/>
    </row>
    <row r="18" spans="2:15" ht="17.45" customHeight="1">
      <c r="B18" s="525">
        <v>0.59722222222222221</v>
      </c>
      <c r="C18" s="519">
        <v>2</v>
      </c>
      <c r="D18" s="552" t="s">
        <v>628</v>
      </c>
      <c r="E18" s="522"/>
      <c r="F18" s="522"/>
      <c r="G18" s="522"/>
      <c r="H18" s="265"/>
      <c r="I18" s="265"/>
      <c r="J18" s="521">
        <v>0.61111111111111105</v>
      </c>
      <c r="K18" s="527">
        <v>8</v>
      </c>
      <c r="L18" s="559" t="s">
        <v>524</v>
      </c>
      <c r="M18" s="559" t="s">
        <v>525</v>
      </c>
      <c r="N18" s="524"/>
      <c r="O18" s="524"/>
    </row>
    <row r="19" spans="2:15" ht="17.45" customHeight="1">
      <c r="B19" s="525">
        <v>0.61111111111111105</v>
      </c>
      <c r="C19" s="519">
        <v>3</v>
      </c>
      <c r="D19" s="552" t="s">
        <v>629</v>
      </c>
      <c r="E19" s="522"/>
      <c r="F19" s="519"/>
      <c r="G19" s="519"/>
      <c r="H19" s="265"/>
      <c r="I19" s="265"/>
      <c r="J19" s="525">
        <v>0.625</v>
      </c>
      <c r="K19" s="527">
        <v>9</v>
      </c>
      <c r="L19" s="558" t="s">
        <v>526</v>
      </c>
      <c r="M19" s="559" t="s">
        <v>527</v>
      </c>
      <c r="N19" s="528"/>
      <c r="O19" s="519"/>
    </row>
    <row r="20" spans="2:15" ht="17.45" customHeight="1">
      <c r="B20" s="525">
        <v>0.625</v>
      </c>
      <c r="C20" s="519">
        <v>4</v>
      </c>
      <c r="D20" s="552" t="s">
        <v>630</v>
      </c>
      <c r="E20" s="519"/>
      <c r="F20" s="519"/>
      <c r="G20" s="519"/>
      <c r="H20" s="265"/>
      <c r="I20" s="265"/>
      <c r="J20" s="525"/>
      <c r="K20" s="519"/>
      <c r="L20" s="526"/>
      <c r="M20" s="522"/>
      <c r="N20" s="519"/>
      <c r="O20" s="519"/>
    </row>
    <row r="21" spans="2:15" ht="17.45" customHeight="1">
      <c r="B21" s="525"/>
      <c r="C21" s="519"/>
      <c r="D21" s="519"/>
      <c r="E21" s="522"/>
      <c r="F21" s="519"/>
      <c r="G21" s="519"/>
      <c r="H21" s="265"/>
      <c r="I21" s="265"/>
      <c r="J21" s="525"/>
      <c r="K21" s="519"/>
      <c r="L21" s="519"/>
      <c r="M21" s="522"/>
      <c r="N21" s="519"/>
      <c r="O21" s="519"/>
    </row>
    <row r="22" spans="2:15" ht="17.45" customHeight="1">
      <c r="B22" s="525"/>
      <c r="C22" s="519"/>
      <c r="D22" s="522"/>
      <c r="E22" s="522"/>
      <c r="F22" s="519"/>
      <c r="G22" s="519"/>
      <c r="H22" s="265"/>
      <c r="I22" s="265"/>
      <c r="J22" s="265"/>
      <c r="L22" s="446"/>
      <c r="M22" s="446"/>
    </row>
    <row r="23" spans="2:15">
      <c r="B23" s="442"/>
      <c r="C23" s="443"/>
      <c r="D23" s="444"/>
      <c r="E23" s="444"/>
      <c r="F23" s="443"/>
      <c r="G23" s="443"/>
      <c r="H23" s="265"/>
      <c r="I23" s="265"/>
      <c r="J23" s="265"/>
      <c r="L23" s="446"/>
      <c r="M23" s="446"/>
    </row>
    <row r="24" spans="2:15" ht="16.5">
      <c r="B24" s="473"/>
      <c r="C24" s="539" t="s">
        <v>634</v>
      </c>
      <c r="D24" s="540"/>
      <c r="E24" s="541" t="s">
        <v>635</v>
      </c>
      <c r="F24" s="542"/>
      <c r="G24" s="265"/>
      <c r="H24" s="265"/>
      <c r="I24" s="265"/>
      <c r="J24" s="539" t="s">
        <v>634</v>
      </c>
      <c r="K24" s="540"/>
      <c r="L24" s="541" t="s">
        <v>635</v>
      </c>
      <c r="M24" s="542"/>
    </row>
    <row r="25" spans="2:15" ht="16.5" thickBot="1">
      <c r="B25" s="265"/>
      <c r="E25" s="211" t="s">
        <v>297</v>
      </c>
      <c r="F25" s="211"/>
      <c r="G25" s="265"/>
      <c r="H25" s="265"/>
      <c r="I25" s="265"/>
      <c r="J25" s="265"/>
      <c r="L25" s="211" t="s">
        <v>298</v>
      </c>
      <c r="M25" s="211"/>
      <c r="N25" s="211"/>
    </row>
    <row r="26" spans="2:15" ht="16.5" thickTop="1">
      <c r="B26" s="265"/>
      <c r="C26" s="212" t="s">
        <v>269</v>
      </c>
      <c r="D26" s="213" t="s">
        <v>270</v>
      </c>
      <c r="E26" s="214" t="s">
        <v>271</v>
      </c>
      <c r="F26" s="214" t="s">
        <v>272</v>
      </c>
      <c r="G26" s="468"/>
      <c r="H26" s="265"/>
      <c r="I26" s="265"/>
      <c r="J26" s="457" t="s">
        <v>273</v>
      </c>
      <c r="K26" s="457" t="s">
        <v>274</v>
      </c>
      <c r="L26" s="650" t="s">
        <v>504</v>
      </c>
      <c r="M26" s="650"/>
      <c r="N26" s="650"/>
      <c r="O26" s="650"/>
    </row>
    <row r="27" spans="2:15">
      <c r="B27" s="265"/>
      <c r="C27" s="469"/>
      <c r="D27" s="215" t="s">
        <v>275</v>
      </c>
      <c r="E27" s="216" t="s">
        <v>505</v>
      </c>
      <c r="F27" s="216" t="s">
        <v>276</v>
      </c>
      <c r="G27" s="470"/>
      <c r="H27" s="265"/>
      <c r="I27" s="265"/>
      <c r="J27" s="471" t="s">
        <v>506</v>
      </c>
      <c r="K27" s="471" t="s">
        <v>507</v>
      </c>
      <c r="L27" s="456" t="s">
        <v>117</v>
      </c>
      <c r="M27" s="456" t="s">
        <v>118</v>
      </c>
      <c r="N27" s="472"/>
      <c r="O27" s="456"/>
    </row>
    <row r="28" spans="2:15">
      <c r="B28" s="473"/>
      <c r="C28" s="469"/>
      <c r="D28" s="215" t="s">
        <v>277</v>
      </c>
      <c r="E28" s="215" t="s">
        <v>278</v>
      </c>
      <c r="F28" s="215" t="s">
        <v>508</v>
      </c>
      <c r="G28" s="470"/>
      <c r="H28" s="265"/>
      <c r="I28" s="265"/>
      <c r="J28" s="264">
        <v>0.375</v>
      </c>
      <c r="K28" s="456">
        <v>1</v>
      </c>
      <c r="L28" s="553" t="s">
        <v>528</v>
      </c>
      <c r="M28" s="554" t="s">
        <v>529</v>
      </c>
      <c r="N28" s="474"/>
      <c r="O28" s="22"/>
    </row>
    <row r="29" spans="2:15" ht="16.5" thickBot="1">
      <c r="B29" s="265"/>
      <c r="C29" s="475"/>
      <c r="D29" s="217" t="s">
        <v>279</v>
      </c>
      <c r="E29" s="218" t="s">
        <v>195</v>
      </c>
      <c r="F29" s="218" t="s">
        <v>511</v>
      </c>
      <c r="G29" s="476"/>
      <c r="H29" s="265"/>
      <c r="I29" s="265"/>
      <c r="J29" s="264">
        <v>0.3888888888888889</v>
      </c>
      <c r="K29" s="456">
        <v>2</v>
      </c>
      <c r="L29" s="553" t="s">
        <v>494</v>
      </c>
      <c r="M29" s="553" t="s">
        <v>530</v>
      </c>
      <c r="N29" s="22"/>
      <c r="O29" s="454"/>
    </row>
    <row r="30" spans="2:15" ht="16.5" thickTop="1">
      <c r="B30" s="265"/>
      <c r="D30" s="477"/>
      <c r="E30" s="477"/>
      <c r="F30" s="477"/>
      <c r="G30" s="477"/>
      <c r="H30" s="265"/>
      <c r="I30" s="265"/>
      <c r="J30" s="264">
        <v>0.40277777777777801</v>
      </c>
      <c r="K30" s="456">
        <v>3</v>
      </c>
      <c r="L30" s="553" t="s">
        <v>531</v>
      </c>
      <c r="M30" s="555" t="s">
        <v>532</v>
      </c>
      <c r="N30" s="22"/>
      <c r="O30" s="454"/>
    </row>
    <row r="31" spans="2:15">
      <c r="B31" s="265"/>
      <c r="D31" s="477"/>
      <c r="E31" s="477"/>
      <c r="F31" s="477"/>
      <c r="G31" s="477"/>
      <c r="H31" s="265"/>
      <c r="I31" s="265"/>
      <c r="J31" s="264">
        <v>0.41666666666666702</v>
      </c>
      <c r="K31" s="457">
        <v>4</v>
      </c>
      <c r="L31" s="556" t="s">
        <v>533</v>
      </c>
      <c r="M31" s="553" t="s">
        <v>534</v>
      </c>
      <c r="N31" s="22"/>
      <c r="O31" s="454"/>
    </row>
    <row r="32" spans="2:15">
      <c r="B32" s="545"/>
      <c r="C32" s="544"/>
      <c r="F32" s="446"/>
      <c r="H32" s="265"/>
      <c r="I32" s="265"/>
      <c r="J32" s="266">
        <v>0.43055555555555558</v>
      </c>
      <c r="K32" s="456">
        <v>5</v>
      </c>
      <c r="L32" s="557" t="s">
        <v>535</v>
      </c>
      <c r="M32" s="555" t="s">
        <v>536</v>
      </c>
      <c r="N32" s="22"/>
      <c r="O32" s="454"/>
    </row>
    <row r="33" spans="2:16" ht="17.25" customHeight="1">
      <c r="B33" s="529" t="s">
        <v>273</v>
      </c>
      <c r="C33" s="529" t="s">
        <v>274</v>
      </c>
      <c r="D33" s="655" t="s">
        <v>504</v>
      </c>
      <c r="E33" s="656"/>
      <c r="F33" s="656"/>
      <c r="G33" s="657"/>
      <c r="H33" s="265"/>
      <c r="I33" s="265"/>
      <c r="J33" s="266">
        <v>0.44444444444444442</v>
      </c>
      <c r="K33" s="456">
        <v>6</v>
      </c>
      <c r="L33" s="553" t="s">
        <v>537</v>
      </c>
      <c r="M33" s="560" t="s">
        <v>538</v>
      </c>
      <c r="N33" s="22"/>
      <c r="O33" s="454"/>
    </row>
    <row r="34" spans="2:16" ht="15.75" customHeight="1">
      <c r="B34" s="530" t="s">
        <v>506</v>
      </c>
      <c r="C34" s="530" t="s">
        <v>507</v>
      </c>
      <c r="D34" s="531" t="s">
        <v>117</v>
      </c>
      <c r="E34" s="532" t="s">
        <v>118</v>
      </c>
      <c r="F34" s="533"/>
      <c r="G34" s="534"/>
      <c r="H34" s="265"/>
      <c r="I34" s="265"/>
      <c r="J34" s="651" t="s">
        <v>280</v>
      </c>
      <c r="K34" s="651"/>
      <c r="L34" s="651"/>
      <c r="M34" s="651"/>
      <c r="N34" s="651"/>
      <c r="O34" s="651"/>
    </row>
    <row r="35" spans="2:16" ht="15.75" customHeight="1">
      <c r="B35" s="535">
        <v>0.58333333333333337</v>
      </c>
      <c r="C35" s="531">
        <v>1</v>
      </c>
      <c r="D35" s="552" t="s">
        <v>631</v>
      </c>
      <c r="E35" s="552" t="s">
        <v>632</v>
      </c>
      <c r="F35" s="536"/>
      <c r="G35" s="537"/>
      <c r="H35" s="265"/>
      <c r="I35" s="265"/>
      <c r="J35" s="264">
        <v>0.58333333333333337</v>
      </c>
      <c r="K35" s="481">
        <v>7</v>
      </c>
      <c r="L35" s="553" t="s">
        <v>560</v>
      </c>
      <c r="M35" s="553" t="s">
        <v>561</v>
      </c>
      <c r="N35" s="22"/>
      <c r="O35" s="454"/>
    </row>
    <row r="36" spans="2:16" ht="15.75" customHeight="1">
      <c r="B36" s="535">
        <v>0.59722222222222221</v>
      </c>
      <c r="C36" s="531">
        <v>2</v>
      </c>
      <c r="D36" s="552" t="s">
        <v>166</v>
      </c>
      <c r="E36" s="552" t="s">
        <v>245</v>
      </c>
      <c r="F36" s="537"/>
      <c r="G36" s="537"/>
      <c r="H36" s="265"/>
      <c r="I36" s="265"/>
      <c r="J36" s="264">
        <v>0.59722222222222221</v>
      </c>
      <c r="K36" s="481">
        <v>8</v>
      </c>
      <c r="L36" s="658" t="s">
        <v>562</v>
      </c>
      <c r="M36" s="659"/>
      <c r="N36" s="22"/>
      <c r="O36" s="454"/>
    </row>
    <row r="37" spans="2:16" ht="15.75" customHeight="1">
      <c r="B37" s="535">
        <v>0.61111111111111105</v>
      </c>
      <c r="C37" s="531">
        <v>3</v>
      </c>
      <c r="D37" s="552" t="s">
        <v>169</v>
      </c>
      <c r="E37" s="552" t="s">
        <v>633</v>
      </c>
      <c r="F37" s="531"/>
      <c r="G37" s="531"/>
      <c r="H37" s="265"/>
      <c r="I37" s="265"/>
      <c r="J37" s="266">
        <v>0.61805555555555558</v>
      </c>
      <c r="K37" s="481">
        <v>9</v>
      </c>
      <c r="L37" s="553" t="s">
        <v>563</v>
      </c>
      <c r="M37" s="553" t="s">
        <v>564</v>
      </c>
      <c r="N37" s="456"/>
      <c r="O37" s="456"/>
    </row>
    <row r="38" spans="2:16" ht="15.75" customHeight="1">
      <c r="B38" s="535">
        <v>0.625</v>
      </c>
      <c r="C38" s="531">
        <v>4</v>
      </c>
      <c r="D38" s="552" t="s">
        <v>161</v>
      </c>
      <c r="E38" s="552" t="s">
        <v>243</v>
      </c>
      <c r="F38" s="531"/>
      <c r="G38" s="531"/>
      <c r="H38" s="265"/>
      <c r="I38" s="265"/>
      <c r="J38" s="266">
        <v>0.63194444444444442</v>
      </c>
      <c r="K38" s="481">
        <v>10</v>
      </c>
      <c r="L38" s="658" t="s">
        <v>565</v>
      </c>
      <c r="M38" s="659"/>
      <c r="N38" s="453"/>
      <c r="O38" s="456"/>
    </row>
    <row r="39" spans="2:16" ht="15.75" customHeight="1">
      <c r="B39" s="535"/>
      <c r="C39" s="531"/>
      <c r="D39" s="531"/>
      <c r="E39" s="537"/>
      <c r="F39" s="531"/>
      <c r="G39" s="531"/>
      <c r="H39" s="265"/>
      <c r="I39" s="265"/>
      <c r="J39" s="266">
        <v>0.64583333333333337</v>
      </c>
      <c r="K39" s="481">
        <v>11</v>
      </c>
      <c r="L39" s="557" t="s">
        <v>566</v>
      </c>
      <c r="M39" s="553" t="s">
        <v>567</v>
      </c>
      <c r="N39" s="453"/>
      <c r="O39" s="456"/>
    </row>
    <row r="40" spans="2:16" ht="15.75" customHeight="1">
      <c r="B40" s="535"/>
      <c r="C40" s="531"/>
      <c r="D40" s="537"/>
      <c r="E40" s="537"/>
      <c r="F40" s="531"/>
      <c r="G40" s="531"/>
      <c r="H40" s="265"/>
      <c r="I40" s="265"/>
      <c r="J40" s="266">
        <v>0.65972222222222221</v>
      </c>
      <c r="K40" s="481">
        <v>12</v>
      </c>
      <c r="L40" s="660" t="s">
        <v>568</v>
      </c>
      <c r="M40" s="661"/>
      <c r="N40" s="453"/>
      <c r="O40" s="456"/>
    </row>
    <row r="41" spans="2:16">
      <c r="B41" s="473"/>
      <c r="D41" s="23"/>
      <c r="E41" s="23"/>
      <c r="G41" s="265"/>
      <c r="H41" s="265"/>
      <c r="I41" s="265"/>
      <c r="J41" s="265"/>
      <c r="L41" s="446"/>
      <c r="M41" s="446"/>
    </row>
    <row r="42" spans="2:16">
      <c r="B42" s="265"/>
      <c r="G42" s="265"/>
      <c r="H42" s="265"/>
      <c r="I42" s="265"/>
      <c r="J42" s="265"/>
      <c r="L42" s="446"/>
      <c r="M42" s="446"/>
    </row>
    <row r="43" spans="2:16" ht="16.5">
      <c r="B43" s="265"/>
      <c r="C43" s="539" t="s">
        <v>634</v>
      </c>
      <c r="D43" s="540"/>
      <c r="E43" s="541" t="s">
        <v>635</v>
      </c>
      <c r="F43" s="542"/>
      <c r="J43" s="539" t="s">
        <v>634</v>
      </c>
      <c r="K43" s="540"/>
      <c r="L43" s="541" t="s">
        <v>635</v>
      </c>
      <c r="M43" s="542"/>
    </row>
    <row r="44" spans="2:16" ht="16.5" thickBot="1">
      <c r="B44" s="265"/>
      <c r="E44" s="211" t="s">
        <v>299</v>
      </c>
      <c r="F44" s="211"/>
      <c r="G44" s="265"/>
      <c r="H44" s="265"/>
      <c r="I44" s="265"/>
      <c r="J44" s="265"/>
      <c r="L44" s="211" t="s">
        <v>300</v>
      </c>
      <c r="M44" s="211"/>
      <c r="N44" s="211"/>
    </row>
    <row r="45" spans="2:16" ht="16.5" thickTop="1">
      <c r="B45" s="265"/>
      <c r="C45" s="212" t="s">
        <v>269</v>
      </c>
      <c r="D45" s="213" t="s">
        <v>270</v>
      </c>
      <c r="E45" s="214" t="s">
        <v>271</v>
      </c>
      <c r="F45" s="214" t="s">
        <v>272</v>
      </c>
      <c r="G45" s="468"/>
      <c r="H45" s="265"/>
      <c r="I45" s="265"/>
      <c r="J45" s="482" t="s">
        <v>273</v>
      </c>
      <c r="K45" s="482" t="s">
        <v>274</v>
      </c>
      <c r="L45" s="650" t="s">
        <v>504</v>
      </c>
      <c r="M45" s="650"/>
      <c r="N45" s="650"/>
      <c r="O45" s="650"/>
      <c r="P45" s="445"/>
    </row>
    <row r="46" spans="2:16">
      <c r="B46" s="265"/>
      <c r="C46" s="469"/>
      <c r="D46" s="215" t="s">
        <v>275</v>
      </c>
      <c r="E46" s="216" t="s">
        <v>505</v>
      </c>
      <c r="F46" s="216" t="s">
        <v>276</v>
      </c>
      <c r="G46" s="470"/>
      <c r="H46" s="265"/>
      <c r="I46" s="265"/>
      <c r="J46" s="471" t="s">
        <v>506</v>
      </c>
      <c r="K46" s="471" t="s">
        <v>507</v>
      </c>
      <c r="L46" s="481" t="s">
        <v>117</v>
      </c>
      <c r="M46" s="481" t="s">
        <v>118</v>
      </c>
      <c r="N46" s="472"/>
      <c r="O46" s="481"/>
      <c r="P46" s="445"/>
    </row>
    <row r="47" spans="2:16">
      <c r="B47" s="473"/>
      <c r="C47" s="469"/>
      <c r="D47" s="215" t="s">
        <v>277</v>
      </c>
      <c r="E47" s="215" t="s">
        <v>278</v>
      </c>
      <c r="F47" s="215" t="s">
        <v>508</v>
      </c>
      <c r="G47" s="470"/>
      <c r="H47" s="265"/>
      <c r="I47" s="265"/>
      <c r="J47" s="264">
        <v>0.375</v>
      </c>
      <c r="K47" s="481">
        <v>1</v>
      </c>
      <c r="L47" s="557" t="s">
        <v>539</v>
      </c>
      <c r="N47" s="474"/>
      <c r="O47" s="22"/>
    </row>
    <row r="48" spans="2:16" ht="16.5" thickBot="1">
      <c r="B48" s="265"/>
      <c r="C48" s="475"/>
      <c r="D48" s="217" t="s">
        <v>279</v>
      </c>
      <c r="E48" s="218" t="s">
        <v>195</v>
      </c>
      <c r="F48" s="218" t="s">
        <v>511</v>
      </c>
      <c r="G48" s="476"/>
      <c r="H48" s="265"/>
      <c r="I48" s="265"/>
      <c r="J48" s="264">
        <v>0.3888888888888889</v>
      </c>
      <c r="K48" s="481">
        <v>2</v>
      </c>
      <c r="L48" s="555" t="s">
        <v>559</v>
      </c>
      <c r="M48" s="454"/>
      <c r="N48" s="22"/>
      <c r="O48" s="454"/>
    </row>
    <row r="49" spans="2:17" ht="16.5" thickTop="1">
      <c r="B49" s="265"/>
      <c r="D49" s="477"/>
      <c r="E49" s="477"/>
      <c r="F49" s="477"/>
      <c r="G49" s="477"/>
      <c r="H49" s="265"/>
      <c r="I49" s="265"/>
      <c r="J49" s="264">
        <v>0.40277777777777801</v>
      </c>
      <c r="K49" s="481">
        <v>3</v>
      </c>
      <c r="L49" s="555" t="s">
        <v>498</v>
      </c>
      <c r="M49" s="454"/>
      <c r="N49" s="22"/>
      <c r="O49" s="454"/>
      <c r="Q49" s="445"/>
    </row>
    <row r="50" spans="2:17">
      <c r="B50" s="265"/>
      <c r="D50" s="477"/>
      <c r="E50" s="477"/>
      <c r="F50" s="477"/>
      <c r="G50" s="477"/>
      <c r="H50" s="265"/>
      <c r="I50" s="265"/>
      <c r="J50" s="264">
        <v>0.41666666666666702</v>
      </c>
      <c r="K50" s="482">
        <v>4</v>
      </c>
      <c r="L50" s="555" t="s">
        <v>499</v>
      </c>
      <c r="M50" s="454"/>
      <c r="N50" s="22"/>
      <c r="O50" s="454"/>
    </row>
    <row r="51" spans="2:17">
      <c r="B51" s="265"/>
      <c r="F51" s="446"/>
      <c r="H51" s="265"/>
      <c r="I51" s="265"/>
      <c r="J51" s="266">
        <v>0.43055555555555558</v>
      </c>
      <c r="K51" s="481">
        <v>5</v>
      </c>
      <c r="L51" s="555" t="s">
        <v>500</v>
      </c>
      <c r="N51" s="22"/>
      <c r="O51" s="454"/>
    </row>
    <row r="52" spans="2:17">
      <c r="B52" s="457" t="s">
        <v>273</v>
      </c>
      <c r="C52" s="457" t="s">
        <v>274</v>
      </c>
      <c r="D52" s="650" t="s">
        <v>504</v>
      </c>
      <c r="E52" s="650"/>
      <c r="F52" s="650"/>
      <c r="G52" s="650"/>
      <c r="H52" s="265"/>
      <c r="I52" s="265"/>
      <c r="J52" s="266">
        <v>0.44444444444444442</v>
      </c>
      <c r="K52" s="481">
        <v>6</v>
      </c>
      <c r="L52" s="555" t="s">
        <v>501</v>
      </c>
      <c r="M52" s="481"/>
      <c r="N52" s="22"/>
      <c r="O52" s="454"/>
    </row>
    <row r="53" spans="2:17">
      <c r="B53" s="471" t="s">
        <v>506</v>
      </c>
      <c r="C53" s="471" t="s">
        <v>507</v>
      </c>
      <c r="D53" s="456" t="s">
        <v>117</v>
      </c>
      <c r="E53" s="456" t="s">
        <v>118</v>
      </c>
      <c r="F53" s="472"/>
      <c r="G53" s="456"/>
      <c r="H53" s="265"/>
      <c r="I53" s="265"/>
      <c r="J53" s="651" t="s">
        <v>280</v>
      </c>
      <c r="K53" s="651"/>
      <c r="L53" s="651"/>
      <c r="M53" s="651"/>
      <c r="N53" s="651"/>
      <c r="O53" s="651"/>
    </row>
    <row r="54" spans="2:17">
      <c r="B54" s="266">
        <v>0.58333333333333337</v>
      </c>
      <c r="C54" s="456">
        <v>1</v>
      </c>
      <c r="D54" s="553" t="s">
        <v>540</v>
      </c>
      <c r="E54" s="22"/>
      <c r="F54" s="22"/>
      <c r="G54" s="22"/>
      <c r="H54" s="265"/>
      <c r="I54" s="265"/>
      <c r="J54" s="264"/>
      <c r="K54" s="481"/>
      <c r="L54" s="22"/>
      <c r="M54" s="454"/>
      <c r="N54" s="22"/>
      <c r="O54" s="454"/>
    </row>
    <row r="55" spans="2:17">
      <c r="B55" s="266">
        <v>0.59722222222222221</v>
      </c>
      <c r="C55" s="456">
        <v>2</v>
      </c>
      <c r="D55" s="553" t="s">
        <v>541</v>
      </c>
      <c r="E55" s="22"/>
      <c r="F55" s="22"/>
      <c r="G55" s="22"/>
      <c r="H55" s="265"/>
      <c r="I55" s="265"/>
      <c r="J55" s="264"/>
      <c r="K55" s="481"/>
      <c r="L55" s="22"/>
      <c r="M55" s="454"/>
      <c r="N55" s="22"/>
      <c r="O55" s="454"/>
    </row>
    <row r="56" spans="2:17">
      <c r="B56" s="266">
        <v>0.61111111111111105</v>
      </c>
      <c r="C56" s="456">
        <v>3</v>
      </c>
      <c r="D56" s="553" t="s">
        <v>542</v>
      </c>
      <c r="E56" s="22"/>
      <c r="F56" s="456"/>
      <c r="G56" s="456"/>
      <c r="H56" s="265"/>
      <c r="I56" s="265"/>
      <c r="J56" s="266"/>
      <c r="K56" s="481"/>
      <c r="L56" s="481"/>
      <c r="M56" s="481"/>
      <c r="N56" s="481"/>
      <c r="O56" s="481"/>
    </row>
    <row r="57" spans="2:17">
      <c r="B57" s="266">
        <v>0.625</v>
      </c>
      <c r="C57" s="456">
        <v>4</v>
      </c>
      <c r="D57" s="553" t="s">
        <v>543</v>
      </c>
      <c r="E57" s="22"/>
      <c r="F57" s="456"/>
      <c r="G57" s="456"/>
      <c r="H57" s="265"/>
      <c r="I57" s="265"/>
      <c r="J57" s="266"/>
      <c r="K57" s="481"/>
      <c r="L57" s="482"/>
      <c r="M57" s="22"/>
      <c r="N57" s="481"/>
      <c r="O57" s="481"/>
    </row>
    <row r="58" spans="2:17" ht="16.5" customHeight="1">
      <c r="B58" s="266">
        <v>0.63888888888888895</v>
      </c>
      <c r="C58" s="456">
        <v>5</v>
      </c>
      <c r="D58" s="553" t="s">
        <v>544</v>
      </c>
      <c r="E58" s="22"/>
      <c r="F58" s="456"/>
      <c r="G58" s="456"/>
      <c r="H58" s="265"/>
      <c r="I58" s="265"/>
      <c r="J58" s="266"/>
      <c r="K58" s="481"/>
      <c r="L58" s="481"/>
      <c r="M58" s="454"/>
      <c r="N58" s="481"/>
      <c r="O58" s="481"/>
    </row>
    <row r="59" spans="2:17">
      <c r="B59" s="266">
        <v>0.65277777777777779</v>
      </c>
      <c r="C59" s="456">
        <v>6</v>
      </c>
      <c r="D59" s="553" t="s">
        <v>545</v>
      </c>
      <c r="E59" s="22"/>
      <c r="F59" s="456"/>
      <c r="G59" s="456"/>
      <c r="H59" s="265"/>
      <c r="I59" s="265"/>
      <c r="J59" s="266"/>
      <c r="K59" s="481"/>
      <c r="L59" s="22"/>
      <c r="M59" s="286"/>
      <c r="N59" s="481"/>
      <c r="O59" s="481"/>
    </row>
    <row r="60" spans="2:17">
      <c r="B60" s="473"/>
      <c r="D60" s="23"/>
      <c r="E60" s="23"/>
      <c r="G60" s="265"/>
      <c r="H60" s="265"/>
      <c r="I60" s="265"/>
      <c r="J60" s="265"/>
      <c r="L60" s="446"/>
      <c r="M60" s="446"/>
    </row>
    <row r="61" spans="2:17" ht="16.5">
      <c r="B61" s="265"/>
      <c r="C61" s="539" t="s">
        <v>634</v>
      </c>
      <c r="D61" s="540"/>
      <c r="E61" s="541" t="s">
        <v>635</v>
      </c>
      <c r="F61" s="542"/>
      <c r="J61" s="539" t="s">
        <v>634</v>
      </c>
      <c r="K61" s="540"/>
      <c r="L61" s="541" t="s">
        <v>635</v>
      </c>
      <c r="M61" s="542"/>
    </row>
    <row r="62" spans="2:17" ht="16.5" thickBot="1">
      <c r="B62" s="265"/>
      <c r="E62" s="211" t="s">
        <v>496</v>
      </c>
      <c r="F62" s="211"/>
      <c r="G62" s="265"/>
      <c r="H62" s="265"/>
      <c r="I62" s="265"/>
      <c r="J62" s="265"/>
      <c r="L62" s="211" t="s">
        <v>497</v>
      </c>
      <c r="M62" s="211"/>
      <c r="N62" s="211"/>
    </row>
    <row r="63" spans="2:17" ht="16.5" thickTop="1">
      <c r="B63" s="265"/>
      <c r="C63" s="212" t="s">
        <v>269</v>
      </c>
      <c r="D63" s="213" t="s">
        <v>270</v>
      </c>
      <c r="E63" s="214" t="s">
        <v>271</v>
      </c>
      <c r="F63" s="214" t="s">
        <v>272</v>
      </c>
      <c r="G63" s="468"/>
      <c r="H63" s="265"/>
      <c r="I63" s="265"/>
      <c r="J63" s="457" t="s">
        <v>273</v>
      </c>
      <c r="K63" s="457" t="s">
        <v>274</v>
      </c>
      <c r="L63" s="650" t="s">
        <v>504</v>
      </c>
      <c r="M63" s="676"/>
      <c r="N63" s="650"/>
      <c r="O63" s="650"/>
    </row>
    <row r="64" spans="2:17">
      <c r="B64" s="265"/>
      <c r="C64" s="469"/>
      <c r="D64" s="215" t="s">
        <v>275</v>
      </c>
      <c r="E64" s="216" t="s">
        <v>505</v>
      </c>
      <c r="F64" s="216" t="s">
        <v>276</v>
      </c>
      <c r="G64" s="470"/>
      <c r="H64" s="265"/>
      <c r="I64" s="265"/>
      <c r="J64" s="471" t="s">
        <v>506</v>
      </c>
      <c r="K64" s="471" t="s">
        <v>507</v>
      </c>
      <c r="L64" s="458" t="s">
        <v>117</v>
      </c>
      <c r="M64" s="267" t="s">
        <v>118</v>
      </c>
      <c r="N64" s="460"/>
      <c r="O64" s="456"/>
    </row>
    <row r="65" spans="1:17">
      <c r="B65" s="473"/>
      <c r="C65" s="469"/>
      <c r="D65" s="215" t="s">
        <v>277</v>
      </c>
      <c r="E65" s="215" t="s">
        <v>278</v>
      </c>
      <c r="F65" s="215" t="s">
        <v>508</v>
      </c>
      <c r="G65" s="470"/>
      <c r="H65" s="265"/>
      <c r="I65" s="265"/>
      <c r="J65" s="264">
        <v>0.375</v>
      </c>
      <c r="K65" s="455">
        <v>1</v>
      </c>
      <c r="L65" s="561" t="s">
        <v>546</v>
      </c>
      <c r="M65" s="558" t="s">
        <v>547</v>
      </c>
      <c r="N65" s="478"/>
      <c r="O65" s="22"/>
    </row>
    <row r="66" spans="1:17" ht="16.5" thickBot="1">
      <c r="B66" s="265"/>
      <c r="C66" s="475"/>
      <c r="D66" s="217" t="s">
        <v>279</v>
      </c>
      <c r="E66" s="218" t="s">
        <v>195</v>
      </c>
      <c r="F66" s="218" t="s">
        <v>511</v>
      </c>
      <c r="G66" s="476"/>
      <c r="H66" s="265"/>
      <c r="I66" s="265"/>
      <c r="J66" s="264">
        <v>0.3888888888888889</v>
      </c>
      <c r="K66" s="455">
        <v>2</v>
      </c>
      <c r="L66" s="553" t="s">
        <v>548</v>
      </c>
      <c r="M66" s="562" t="s">
        <v>549</v>
      </c>
      <c r="N66" s="454"/>
      <c r="O66" s="454"/>
    </row>
    <row r="67" spans="1:17" ht="16.5" thickTop="1">
      <c r="B67" s="265"/>
      <c r="D67" s="477"/>
      <c r="E67" s="477"/>
      <c r="F67" s="477"/>
      <c r="G67" s="477"/>
      <c r="H67" s="265"/>
      <c r="I67" s="265"/>
      <c r="J67" s="264">
        <v>0.40277777777777801</v>
      </c>
      <c r="K67" s="458">
        <v>3</v>
      </c>
      <c r="L67" s="553" t="s">
        <v>550</v>
      </c>
      <c r="M67" s="555" t="s">
        <v>551</v>
      </c>
      <c r="N67" s="479"/>
      <c r="O67" s="479"/>
    </row>
    <row r="68" spans="1:17">
      <c r="B68" s="265"/>
      <c r="D68" s="477"/>
      <c r="E68" s="477"/>
      <c r="F68" s="477"/>
      <c r="G68" s="477"/>
      <c r="H68" s="265"/>
      <c r="I68" s="265"/>
      <c r="J68" s="264">
        <v>0.41666666666666702</v>
      </c>
      <c r="K68" s="459">
        <v>4</v>
      </c>
      <c r="L68" s="553" t="s">
        <v>552</v>
      </c>
      <c r="M68" s="553" t="s">
        <v>553</v>
      </c>
      <c r="N68" s="268"/>
      <c r="O68" s="268"/>
    </row>
    <row r="69" spans="1:17" ht="16.5">
      <c r="B69" s="543" t="s">
        <v>607</v>
      </c>
      <c r="C69" s="544"/>
      <c r="F69" s="446"/>
      <c r="H69" s="265"/>
      <c r="I69" s="265"/>
      <c r="J69" s="266">
        <v>0.43055555555555558</v>
      </c>
      <c r="K69" s="459">
        <v>5</v>
      </c>
      <c r="L69" s="553" t="s">
        <v>554</v>
      </c>
      <c r="M69" s="554" t="s">
        <v>555</v>
      </c>
      <c r="N69" s="480"/>
      <c r="O69" s="480"/>
    </row>
    <row r="70" spans="1:17" ht="15.75" customHeight="1">
      <c r="B70" s="483" t="s">
        <v>273</v>
      </c>
      <c r="C70" s="483" t="s">
        <v>274</v>
      </c>
      <c r="D70" s="650" t="s">
        <v>608</v>
      </c>
      <c r="E70" s="650"/>
      <c r="F70" s="650"/>
      <c r="G70" s="650"/>
      <c r="I70" s="265"/>
      <c r="J70" s="266">
        <v>0.44444444444444442</v>
      </c>
      <c r="K70" s="459">
        <v>6</v>
      </c>
      <c r="L70" s="559" t="s">
        <v>556</v>
      </c>
      <c r="M70" s="559" t="s">
        <v>557</v>
      </c>
      <c r="N70" s="268"/>
      <c r="O70" s="268"/>
    </row>
    <row r="71" spans="1:17" ht="15.75" customHeight="1">
      <c r="B71" s="516" t="s">
        <v>609</v>
      </c>
      <c r="C71" s="547" t="s">
        <v>610</v>
      </c>
      <c r="D71" s="531" t="s">
        <v>117</v>
      </c>
      <c r="E71" s="531" t="s">
        <v>118</v>
      </c>
      <c r="F71" s="548"/>
      <c r="G71" s="531"/>
      <c r="H71" s="549"/>
      <c r="I71" s="544"/>
      <c r="J71" s="672" t="s">
        <v>280</v>
      </c>
      <c r="K71" s="673"/>
      <c r="L71" s="674"/>
      <c r="M71" s="674"/>
      <c r="N71" s="674"/>
      <c r="O71" s="675"/>
    </row>
    <row r="72" spans="1:17" ht="15.75" customHeight="1">
      <c r="B72" s="266">
        <v>0.58333333333333337</v>
      </c>
      <c r="C72" s="531">
        <v>1</v>
      </c>
      <c r="D72" s="552" t="s">
        <v>611</v>
      </c>
      <c r="E72" s="552" t="s">
        <v>612</v>
      </c>
      <c r="F72" s="537"/>
      <c r="G72" s="537"/>
      <c r="H72" s="544"/>
      <c r="I72" s="544"/>
      <c r="J72" s="550">
        <v>0.58333333333333337</v>
      </c>
      <c r="K72" s="532">
        <v>5</v>
      </c>
      <c r="L72" s="563" t="s">
        <v>619</v>
      </c>
      <c r="M72" s="563" t="s">
        <v>621</v>
      </c>
      <c r="N72" s="551"/>
      <c r="O72" s="551"/>
      <c r="P72" s="543"/>
      <c r="Q72" s="546"/>
    </row>
    <row r="73" spans="1:17" ht="15.75" customHeight="1">
      <c r="B73" s="266">
        <v>0.59722222222222221</v>
      </c>
      <c r="C73" s="531">
        <v>2</v>
      </c>
      <c r="D73" s="552" t="s">
        <v>613</v>
      </c>
      <c r="E73" s="552" t="s">
        <v>614</v>
      </c>
      <c r="F73" s="537"/>
      <c r="G73" s="537"/>
      <c r="H73" s="544"/>
      <c r="I73" s="544"/>
      <c r="J73" s="550">
        <v>0.59722222222222221</v>
      </c>
      <c r="K73" s="532">
        <v>6</v>
      </c>
      <c r="L73" s="563" t="s">
        <v>622</v>
      </c>
      <c r="M73" s="563" t="s">
        <v>624</v>
      </c>
      <c r="N73" s="551"/>
      <c r="O73" s="551"/>
    </row>
    <row r="74" spans="1:17" ht="15.75" customHeight="1">
      <c r="B74" s="266">
        <v>0.61111111111111105</v>
      </c>
      <c r="C74" s="531">
        <v>3</v>
      </c>
      <c r="D74" s="552" t="s">
        <v>615</v>
      </c>
      <c r="E74" s="552" t="s">
        <v>616</v>
      </c>
      <c r="F74" s="531"/>
      <c r="G74" s="531"/>
      <c r="H74" s="544"/>
      <c r="I74" s="544"/>
      <c r="J74" s="535">
        <v>0.61111111111111105</v>
      </c>
      <c r="K74" s="532">
        <v>7</v>
      </c>
      <c r="L74" s="563" t="s">
        <v>620</v>
      </c>
      <c r="M74" s="563" t="s">
        <v>636</v>
      </c>
      <c r="N74" s="551"/>
      <c r="O74" s="551"/>
    </row>
    <row r="75" spans="1:17" ht="15.75" customHeight="1">
      <c r="B75" s="266">
        <v>0.625</v>
      </c>
      <c r="C75" s="531">
        <v>4</v>
      </c>
      <c r="D75" s="552" t="s">
        <v>617</v>
      </c>
      <c r="E75" s="552" t="s">
        <v>618</v>
      </c>
      <c r="F75" s="531"/>
      <c r="G75" s="531"/>
      <c r="H75" s="544"/>
      <c r="I75" s="544"/>
      <c r="J75" s="535">
        <v>0.625</v>
      </c>
      <c r="K75" s="532">
        <v>8</v>
      </c>
      <c r="L75" s="563" t="s">
        <v>623</v>
      </c>
      <c r="M75" s="563" t="s">
        <v>625</v>
      </c>
      <c r="N75" s="534"/>
      <c r="O75" s="531"/>
    </row>
    <row r="76" spans="1:17" ht="15.75" customHeight="1">
      <c r="B76" s="266"/>
      <c r="C76" s="531"/>
      <c r="D76" s="531"/>
      <c r="E76" s="537"/>
      <c r="F76" s="531"/>
      <c r="G76" s="531"/>
      <c r="H76" s="544"/>
      <c r="I76" s="544"/>
      <c r="J76" s="544"/>
      <c r="K76" s="546"/>
      <c r="L76" s="546"/>
      <c r="M76" s="546"/>
      <c r="N76" s="546"/>
      <c r="O76" s="546"/>
    </row>
    <row r="77" spans="1:17" ht="17.25" customHeight="1">
      <c r="B77" s="266"/>
      <c r="C77" s="531"/>
      <c r="D77" s="537"/>
      <c r="E77" s="537"/>
      <c r="F77" s="531"/>
      <c r="G77" s="531"/>
      <c r="H77" s="544"/>
      <c r="I77" s="544"/>
      <c r="J77" s="544"/>
      <c r="K77" s="546"/>
      <c r="L77" s="546"/>
      <c r="M77" s="546"/>
      <c r="N77" s="546"/>
      <c r="O77" s="546"/>
    </row>
    <row r="78" spans="1:17" ht="17.25" customHeight="1">
      <c r="B78" s="442"/>
      <c r="C78" s="443"/>
      <c r="D78" s="444"/>
      <c r="E78" s="444"/>
      <c r="F78" s="443"/>
      <c r="G78" s="443"/>
      <c r="H78" s="265"/>
      <c r="I78" s="265"/>
      <c r="J78" s="265"/>
      <c r="L78" s="446"/>
      <c r="M78" s="446"/>
    </row>
    <row r="79" spans="1:17" ht="17.25" customHeight="1">
      <c r="B79" s="442"/>
      <c r="C79" s="443"/>
      <c r="D79" s="444"/>
      <c r="E79" s="444"/>
      <c r="F79" s="443"/>
      <c r="G79" s="443"/>
      <c r="H79" s="265"/>
      <c r="I79" s="265"/>
      <c r="J79" s="265"/>
      <c r="L79" s="446"/>
      <c r="M79" s="446"/>
    </row>
    <row r="80" spans="1:17" ht="17.25">
      <c r="A80" s="484"/>
      <c r="B80" s="485"/>
      <c r="C80" s="486"/>
      <c r="D80" s="485"/>
      <c r="E80" s="485"/>
      <c r="F80" s="485"/>
      <c r="G80" s="484"/>
      <c r="H80" s="484"/>
      <c r="I80" s="484"/>
      <c r="J80" s="484"/>
      <c r="K80" s="484"/>
      <c r="L80" s="484"/>
      <c r="M80" s="484"/>
      <c r="N80" s="484"/>
      <c r="O80" s="484"/>
      <c r="P80" s="265"/>
    </row>
    <row r="81" spans="1:16" ht="18" thickBot="1">
      <c r="A81" s="484"/>
      <c r="B81" s="485"/>
      <c r="C81" s="485"/>
      <c r="D81" s="485"/>
      <c r="E81" s="211" t="s">
        <v>569</v>
      </c>
      <c r="F81" s="211"/>
      <c r="G81" s="485"/>
      <c r="H81" s="485"/>
      <c r="I81" s="485"/>
      <c r="J81" s="485"/>
      <c r="K81"/>
      <c r="L81" s="211" t="s">
        <v>570</v>
      </c>
      <c r="M81" s="211"/>
      <c r="N81" s="211"/>
      <c r="O81"/>
      <c r="P81" s="265"/>
    </row>
    <row r="82" spans="1:16" ht="18" customHeight="1" thickTop="1">
      <c r="A82" s="484"/>
      <c r="B82" s="485"/>
      <c r="C82" s="212" t="s">
        <v>269</v>
      </c>
      <c r="D82" s="213" t="s">
        <v>270</v>
      </c>
      <c r="E82" s="214" t="s">
        <v>271</v>
      </c>
      <c r="F82" s="214" t="s">
        <v>272</v>
      </c>
      <c r="G82" s="487"/>
      <c r="H82" s="485"/>
      <c r="I82" s="485"/>
      <c r="J82" s="662" t="s">
        <v>571</v>
      </c>
      <c r="K82" s="663"/>
      <c r="L82" s="663"/>
      <c r="M82" s="663"/>
      <c r="N82" s="663"/>
      <c r="O82" s="664"/>
      <c r="P82" s="265"/>
    </row>
    <row r="83" spans="1:16" ht="17.25" customHeight="1">
      <c r="A83" s="484"/>
      <c r="B83" s="485"/>
      <c r="C83" s="488"/>
      <c r="D83" s="215" t="s">
        <v>275</v>
      </c>
      <c r="E83" s="489" t="s">
        <v>572</v>
      </c>
      <c r="F83" s="216" t="s">
        <v>276</v>
      </c>
      <c r="G83" s="490"/>
      <c r="H83" s="485"/>
      <c r="I83" s="485"/>
      <c r="J83" s="665"/>
      <c r="K83" s="666"/>
      <c r="L83" s="666"/>
      <c r="M83" s="666"/>
      <c r="N83" s="666"/>
      <c r="O83" s="667"/>
      <c r="P83" s="265"/>
    </row>
    <row r="84" spans="1:16" ht="17.25" customHeight="1">
      <c r="A84" s="484"/>
      <c r="B84" s="491"/>
      <c r="C84" s="488"/>
      <c r="D84" s="215" t="s">
        <v>277</v>
      </c>
      <c r="E84" s="215" t="s">
        <v>278</v>
      </c>
      <c r="F84" s="492" t="s">
        <v>194</v>
      </c>
      <c r="G84" s="490"/>
      <c r="H84" s="485"/>
      <c r="I84" s="485"/>
      <c r="J84" s="665"/>
      <c r="K84" s="666"/>
      <c r="L84" s="666"/>
      <c r="M84" s="666"/>
      <c r="N84" s="666"/>
      <c r="O84" s="667"/>
      <c r="P84" s="265"/>
    </row>
    <row r="85" spans="1:16" ht="18" customHeight="1" thickBot="1">
      <c r="A85" s="484"/>
      <c r="B85" s="485"/>
      <c r="C85" s="493"/>
      <c r="D85" s="217" t="s">
        <v>279</v>
      </c>
      <c r="E85" s="218" t="s">
        <v>195</v>
      </c>
      <c r="F85" s="494" t="s">
        <v>573</v>
      </c>
      <c r="G85" s="495"/>
      <c r="H85" s="485"/>
      <c r="I85" s="485"/>
      <c r="J85" s="665"/>
      <c r="K85" s="666"/>
      <c r="L85" s="666"/>
      <c r="M85" s="666"/>
      <c r="N85" s="666"/>
      <c r="O85" s="667"/>
      <c r="P85" s="265"/>
    </row>
    <row r="86" spans="1:16" ht="18" customHeight="1" thickTop="1">
      <c r="A86" s="484"/>
      <c r="B86" s="485"/>
      <c r="C86" s="485"/>
      <c r="D86" s="496"/>
      <c r="E86" s="496"/>
      <c r="F86" s="496"/>
      <c r="G86" s="496"/>
      <c r="H86" s="485"/>
      <c r="I86" s="485"/>
      <c r="J86" s="665"/>
      <c r="K86" s="666"/>
      <c r="L86" s="666"/>
      <c r="M86" s="666"/>
      <c r="N86" s="666"/>
      <c r="O86" s="667"/>
      <c r="P86" s="265"/>
    </row>
    <row r="87" spans="1:16" ht="17.25" customHeight="1">
      <c r="A87" s="484"/>
      <c r="B87" s="485"/>
      <c r="C87" s="485"/>
      <c r="D87" s="496"/>
      <c r="E87" s="496"/>
      <c r="F87" s="496"/>
      <c r="G87" s="496"/>
      <c r="H87" s="485"/>
      <c r="I87" s="485"/>
      <c r="J87" s="665"/>
      <c r="K87" s="666"/>
      <c r="L87" s="666"/>
      <c r="M87" s="666"/>
      <c r="N87" s="666"/>
      <c r="O87" s="667"/>
      <c r="P87" s="265"/>
    </row>
    <row r="88" spans="1:16" ht="17.25" customHeight="1">
      <c r="A88" s="484"/>
      <c r="B88" s="485"/>
      <c r="C88" s="485"/>
      <c r="D88" s="485"/>
      <c r="E88" s="485"/>
      <c r="F88" s="484"/>
      <c r="G88" s="484"/>
      <c r="H88" s="485"/>
      <c r="I88" s="485"/>
      <c r="J88" s="665"/>
      <c r="K88" s="666"/>
      <c r="L88" s="666"/>
      <c r="M88" s="666"/>
      <c r="N88" s="666"/>
      <c r="O88" s="667"/>
      <c r="P88" s="265"/>
    </row>
    <row r="89" spans="1:16" ht="17.25" customHeight="1">
      <c r="A89" s="484"/>
      <c r="B89" s="662" t="s">
        <v>571</v>
      </c>
      <c r="C89" s="663"/>
      <c r="D89" s="663"/>
      <c r="E89" s="663"/>
      <c r="F89" s="663"/>
      <c r="G89" s="664"/>
      <c r="H89" s="485"/>
      <c r="I89" s="485"/>
      <c r="J89" s="665"/>
      <c r="K89" s="666"/>
      <c r="L89" s="666"/>
      <c r="M89" s="666"/>
      <c r="N89" s="666"/>
      <c r="O89" s="667"/>
      <c r="P89" s="265"/>
    </row>
    <row r="90" spans="1:16" ht="17.25" customHeight="1">
      <c r="A90" s="484"/>
      <c r="B90" s="665"/>
      <c r="C90" s="666"/>
      <c r="D90" s="666"/>
      <c r="E90" s="666"/>
      <c r="F90" s="666"/>
      <c r="G90" s="667"/>
      <c r="H90" s="485"/>
      <c r="I90" s="485"/>
      <c r="J90" s="665"/>
      <c r="K90" s="666"/>
      <c r="L90" s="666"/>
      <c r="M90" s="666"/>
      <c r="N90" s="666"/>
      <c r="O90" s="667"/>
      <c r="P90" s="265"/>
    </row>
    <row r="91" spans="1:16" ht="17.25" customHeight="1">
      <c r="A91" s="484"/>
      <c r="B91" s="665"/>
      <c r="C91" s="666"/>
      <c r="D91" s="666"/>
      <c r="E91" s="666"/>
      <c r="F91" s="666"/>
      <c r="G91" s="667"/>
      <c r="H91" s="485"/>
      <c r="I91" s="485"/>
      <c r="J91" s="665"/>
      <c r="K91" s="666"/>
      <c r="L91" s="666"/>
      <c r="M91" s="666"/>
      <c r="N91" s="666"/>
      <c r="O91" s="667"/>
      <c r="P91" s="265"/>
    </row>
    <row r="92" spans="1:16" ht="17.25" customHeight="1">
      <c r="A92" s="484"/>
      <c r="B92" s="665"/>
      <c r="C92" s="666"/>
      <c r="D92" s="666"/>
      <c r="E92" s="666"/>
      <c r="F92" s="666"/>
      <c r="G92" s="667"/>
      <c r="H92" s="485"/>
      <c r="I92" s="485"/>
      <c r="J92" s="665"/>
      <c r="K92" s="666"/>
      <c r="L92" s="666"/>
      <c r="M92" s="666"/>
      <c r="N92" s="666"/>
      <c r="O92" s="667"/>
      <c r="P92" s="265"/>
    </row>
    <row r="93" spans="1:16" ht="17.25" customHeight="1">
      <c r="A93" s="484"/>
      <c r="B93" s="665"/>
      <c r="C93" s="666"/>
      <c r="D93" s="666"/>
      <c r="E93" s="666"/>
      <c r="F93" s="666"/>
      <c r="G93" s="667"/>
      <c r="H93" s="485"/>
      <c r="I93" s="485"/>
      <c r="J93" s="668"/>
      <c r="K93" s="669"/>
      <c r="L93" s="669"/>
      <c r="M93" s="669"/>
      <c r="N93" s="669"/>
      <c r="O93" s="670"/>
      <c r="P93" s="265"/>
    </row>
    <row r="94" spans="1:16" ht="17.25">
      <c r="A94" s="484"/>
      <c r="B94" s="665"/>
      <c r="C94" s="666"/>
      <c r="D94" s="666"/>
      <c r="E94" s="666"/>
      <c r="F94" s="666"/>
      <c r="G94" s="667"/>
      <c r="H94" s="485"/>
      <c r="I94" s="485"/>
      <c r="J94" s="491"/>
      <c r="K94" s="485"/>
      <c r="L94" s="485"/>
      <c r="M94" s="23"/>
      <c r="N94" s="485"/>
      <c r="O94" s="485"/>
      <c r="P94" s="265"/>
    </row>
    <row r="95" spans="1:16" ht="17.25">
      <c r="A95" s="484"/>
      <c r="B95" s="665"/>
      <c r="C95" s="666"/>
      <c r="D95" s="666"/>
      <c r="E95" s="666"/>
      <c r="F95" s="666"/>
      <c r="G95" s="667"/>
      <c r="H95" s="485"/>
      <c r="I95" s="485"/>
      <c r="J95" s="485"/>
      <c r="K95" s="484"/>
      <c r="L95" s="484"/>
      <c r="M95" s="484"/>
      <c r="N95" s="484"/>
      <c r="O95" s="484"/>
      <c r="P95" s="265"/>
    </row>
    <row r="96" spans="1:16" ht="17.25">
      <c r="A96" s="484"/>
      <c r="B96" s="668"/>
      <c r="C96" s="669"/>
      <c r="D96" s="669"/>
      <c r="E96" s="669"/>
      <c r="F96" s="669"/>
      <c r="G96" s="670"/>
      <c r="H96" s="485"/>
      <c r="I96" s="485"/>
      <c r="J96" s="485"/>
      <c r="K96" s="484"/>
      <c r="L96" s="484"/>
      <c r="M96" s="484"/>
      <c r="N96" s="484"/>
      <c r="O96" s="484"/>
      <c r="P96" s="265"/>
    </row>
    <row r="97" spans="1:16" ht="17.25">
      <c r="A97" s="484"/>
      <c r="B97" s="484"/>
      <c r="C97" s="486"/>
      <c r="D97" s="485"/>
      <c r="E97" s="485"/>
      <c r="F97" s="485"/>
      <c r="G97" s="484"/>
      <c r="H97" s="484"/>
      <c r="I97" s="23"/>
      <c r="J97" s="484"/>
      <c r="K97" s="484"/>
      <c r="L97" s="484"/>
      <c r="M97" s="484"/>
      <c r="N97" s="484"/>
      <c r="O97" s="484"/>
      <c r="P97" s="265"/>
    </row>
    <row r="98" spans="1:16" ht="17.25">
      <c r="A98" s="484"/>
      <c r="B98" s="485"/>
      <c r="C98" s="486"/>
      <c r="D98" s="485"/>
      <c r="E98" s="485"/>
      <c r="F98" s="485"/>
      <c r="G98" s="484"/>
      <c r="H98" s="23"/>
      <c r="I98" s="484"/>
      <c r="J98" s="484"/>
      <c r="K98" s="484"/>
      <c r="L98" s="484"/>
      <c r="M98" s="484"/>
      <c r="N98" s="484"/>
      <c r="O98" s="484"/>
      <c r="P98" s="265"/>
    </row>
    <row r="99" spans="1:16" ht="18" thickBot="1">
      <c r="A99" s="484"/>
      <c r="B99" s="485"/>
      <c r="C99" s="485"/>
      <c r="D99" s="485"/>
      <c r="E99" s="211" t="s">
        <v>574</v>
      </c>
      <c r="F99" s="211"/>
      <c r="G99" s="485"/>
      <c r="H99" s="485"/>
      <c r="I99" s="485"/>
      <c r="J99" s="485"/>
      <c r="K99" s="484"/>
      <c r="L99" s="211" t="s">
        <v>575</v>
      </c>
      <c r="M99" s="211"/>
      <c r="N99" s="211"/>
      <c r="O99" s="484"/>
      <c r="P99" s="265"/>
    </row>
    <row r="100" spans="1:16" ht="18" customHeight="1" thickTop="1">
      <c r="A100" s="484"/>
      <c r="B100" s="485"/>
      <c r="C100" s="212" t="s">
        <v>269</v>
      </c>
      <c r="D100" s="213" t="s">
        <v>270</v>
      </c>
      <c r="E100" s="214" t="s">
        <v>271</v>
      </c>
      <c r="F100" s="214" t="s">
        <v>272</v>
      </c>
      <c r="G100" s="487"/>
      <c r="H100" s="485"/>
      <c r="I100" s="485"/>
      <c r="J100" s="662" t="s">
        <v>571</v>
      </c>
      <c r="K100" s="663"/>
      <c r="L100" s="663"/>
      <c r="M100" s="663"/>
      <c r="N100" s="663"/>
      <c r="O100" s="664"/>
      <c r="P100" s="265"/>
    </row>
    <row r="101" spans="1:16" ht="17.25" customHeight="1">
      <c r="A101" s="484"/>
      <c r="B101" s="485"/>
      <c r="C101" s="488"/>
      <c r="D101" s="215" t="s">
        <v>275</v>
      </c>
      <c r="E101" s="489" t="s">
        <v>572</v>
      </c>
      <c r="F101" s="216" t="s">
        <v>276</v>
      </c>
      <c r="G101" s="490"/>
      <c r="H101" s="485"/>
      <c r="I101" s="485"/>
      <c r="J101" s="665"/>
      <c r="K101" s="666"/>
      <c r="L101" s="666"/>
      <c r="M101" s="666"/>
      <c r="N101" s="666"/>
      <c r="O101" s="667"/>
      <c r="P101" s="265"/>
    </row>
    <row r="102" spans="1:16" ht="17.25" customHeight="1">
      <c r="A102" s="484"/>
      <c r="B102" s="491"/>
      <c r="C102" s="488"/>
      <c r="D102" s="215" t="s">
        <v>277</v>
      </c>
      <c r="E102" s="215" t="s">
        <v>278</v>
      </c>
      <c r="F102" s="492" t="s">
        <v>194</v>
      </c>
      <c r="G102" s="490"/>
      <c r="H102" s="485"/>
      <c r="I102" s="485"/>
      <c r="J102" s="665"/>
      <c r="K102" s="666"/>
      <c r="L102" s="666"/>
      <c r="M102" s="666"/>
      <c r="N102" s="666"/>
      <c r="O102" s="667"/>
      <c r="P102" s="265"/>
    </row>
    <row r="103" spans="1:16" ht="18" customHeight="1" thickBot="1">
      <c r="A103" s="484"/>
      <c r="B103" s="485"/>
      <c r="C103" s="493"/>
      <c r="D103" s="217" t="s">
        <v>279</v>
      </c>
      <c r="E103" s="218" t="s">
        <v>195</v>
      </c>
      <c r="F103" s="494" t="s">
        <v>573</v>
      </c>
      <c r="G103" s="495"/>
      <c r="H103" s="485"/>
      <c r="I103" s="485"/>
      <c r="J103" s="665"/>
      <c r="K103" s="666"/>
      <c r="L103" s="666"/>
      <c r="M103" s="666"/>
      <c r="N103" s="666"/>
      <c r="O103" s="667"/>
      <c r="P103" s="265"/>
    </row>
    <row r="104" spans="1:16" ht="18" customHeight="1" thickTop="1">
      <c r="A104" s="484"/>
      <c r="B104" s="485"/>
      <c r="C104" s="485"/>
      <c r="D104" s="496"/>
      <c r="E104" s="496"/>
      <c r="F104" s="496"/>
      <c r="G104" s="496"/>
      <c r="H104" s="485"/>
      <c r="I104" s="485"/>
      <c r="J104" s="665"/>
      <c r="K104" s="666"/>
      <c r="L104" s="666"/>
      <c r="M104" s="666"/>
      <c r="N104" s="666"/>
      <c r="O104" s="667"/>
      <c r="P104" s="265"/>
    </row>
    <row r="105" spans="1:16" ht="17.25" customHeight="1">
      <c r="A105" s="484"/>
      <c r="B105" s="485"/>
      <c r="C105" s="485"/>
      <c r="D105" s="496"/>
      <c r="E105" s="496"/>
      <c r="F105" s="496"/>
      <c r="G105" s="496"/>
      <c r="H105" s="485"/>
      <c r="I105" s="485"/>
      <c r="J105" s="665"/>
      <c r="K105" s="666"/>
      <c r="L105" s="666"/>
      <c r="M105" s="666"/>
      <c r="N105" s="666"/>
      <c r="O105" s="667"/>
      <c r="P105" s="265"/>
    </row>
    <row r="106" spans="1:16" ht="17.25" customHeight="1">
      <c r="A106" s="484"/>
      <c r="B106" s="485"/>
      <c r="C106" s="485"/>
      <c r="D106" s="485"/>
      <c r="E106" s="485"/>
      <c r="F106" s="484"/>
      <c r="G106" s="484"/>
      <c r="H106" s="485"/>
      <c r="I106" s="485"/>
      <c r="J106" s="665"/>
      <c r="K106" s="666"/>
      <c r="L106" s="666"/>
      <c r="M106" s="666"/>
      <c r="N106" s="666"/>
      <c r="O106" s="667"/>
      <c r="P106" s="265"/>
    </row>
    <row r="107" spans="1:16" ht="17.25" customHeight="1">
      <c r="A107" s="484"/>
      <c r="B107" s="662" t="s">
        <v>571</v>
      </c>
      <c r="C107" s="663"/>
      <c r="D107" s="663"/>
      <c r="E107" s="663"/>
      <c r="F107" s="663"/>
      <c r="G107" s="664"/>
      <c r="H107" s="485"/>
      <c r="I107" s="485"/>
      <c r="J107" s="665"/>
      <c r="K107" s="666"/>
      <c r="L107" s="666"/>
      <c r="M107" s="666"/>
      <c r="N107" s="666"/>
      <c r="O107" s="667"/>
      <c r="P107" s="265"/>
    </row>
    <row r="108" spans="1:16" ht="17.25" customHeight="1">
      <c r="A108" s="484"/>
      <c r="B108" s="665"/>
      <c r="C108" s="666"/>
      <c r="D108" s="666"/>
      <c r="E108" s="666"/>
      <c r="F108" s="666"/>
      <c r="G108" s="667"/>
      <c r="H108" s="485"/>
      <c r="I108" s="485"/>
      <c r="J108" s="665"/>
      <c r="K108" s="666"/>
      <c r="L108" s="666"/>
      <c r="M108" s="666"/>
      <c r="N108" s="666"/>
      <c r="O108" s="667"/>
      <c r="P108" s="265"/>
    </row>
    <row r="109" spans="1:16" ht="17.25" customHeight="1">
      <c r="A109" s="484"/>
      <c r="B109" s="665"/>
      <c r="C109" s="666"/>
      <c r="D109" s="666"/>
      <c r="E109" s="666"/>
      <c r="F109" s="666"/>
      <c r="G109" s="667"/>
      <c r="H109" s="485"/>
      <c r="I109" s="485"/>
      <c r="J109" s="665"/>
      <c r="K109" s="666"/>
      <c r="L109" s="666"/>
      <c r="M109" s="666"/>
      <c r="N109" s="666"/>
      <c r="O109" s="667"/>
      <c r="P109" s="265"/>
    </row>
    <row r="110" spans="1:16" ht="17.25" customHeight="1">
      <c r="A110" s="484"/>
      <c r="B110" s="665"/>
      <c r="C110" s="666"/>
      <c r="D110" s="666"/>
      <c r="E110" s="666"/>
      <c r="F110" s="666"/>
      <c r="G110" s="667"/>
      <c r="H110" s="485"/>
      <c r="I110" s="485"/>
      <c r="J110" s="665"/>
      <c r="K110" s="666"/>
      <c r="L110" s="666"/>
      <c r="M110" s="666"/>
      <c r="N110" s="666"/>
      <c r="O110" s="667"/>
      <c r="P110" s="265"/>
    </row>
    <row r="111" spans="1:16" ht="17.25" customHeight="1">
      <c r="A111" s="484"/>
      <c r="B111" s="665"/>
      <c r="C111" s="666"/>
      <c r="D111" s="666"/>
      <c r="E111" s="666"/>
      <c r="F111" s="666"/>
      <c r="G111" s="667"/>
      <c r="H111" s="485"/>
      <c r="I111" s="485"/>
      <c r="J111" s="668"/>
      <c r="K111" s="669"/>
      <c r="L111" s="669"/>
      <c r="M111" s="669"/>
      <c r="N111" s="669"/>
      <c r="O111" s="670"/>
      <c r="P111" s="265"/>
    </row>
    <row r="112" spans="1:16" ht="17.25" customHeight="1">
      <c r="A112" s="484"/>
      <c r="B112" s="665"/>
      <c r="C112" s="666"/>
      <c r="D112" s="666"/>
      <c r="E112" s="666"/>
      <c r="F112" s="666"/>
      <c r="G112" s="667"/>
      <c r="H112" s="485"/>
      <c r="I112" s="485"/>
      <c r="J112" s="491"/>
      <c r="K112" s="485"/>
      <c r="L112" s="485"/>
      <c r="M112" s="23"/>
      <c r="N112" s="485"/>
      <c r="O112" s="485"/>
      <c r="P112" s="265"/>
    </row>
    <row r="113" spans="1:16" ht="17.25" customHeight="1">
      <c r="A113" s="484"/>
      <c r="B113" s="665"/>
      <c r="C113" s="666"/>
      <c r="D113" s="666"/>
      <c r="E113" s="666"/>
      <c r="F113" s="666"/>
      <c r="G113" s="667"/>
      <c r="H113" s="485"/>
      <c r="I113" s="485"/>
      <c r="J113" s="485"/>
      <c r="K113" s="484"/>
      <c r="L113" s="484"/>
      <c r="M113" s="484"/>
      <c r="N113" s="484"/>
      <c r="O113" s="484"/>
      <c r="P113" s="265"/>
    </row>
    <row r="114" spans="1:16" ht="17.25" customHeight="1">
      <c r="A114" s="484"/>
      <c r="B114" s="668"/>
      <c r="C114" s="669"/>
      <c r="D114" s="669"/>
      <c r="E114" s="669"/>
      <c r="F114" s="669"/>
      <c r="G114" s="670"/>
      <c r="H114" s="485"/>
      <c r="I114" s="485"/>
      <c r="J114" s="485"/>
      <c r="K114" s="484"/>
      <c r="L114" s="484"/>
      <c r="M114" s="484"/>
      <c r="N114" s="484"/>
      <c r="O114" s="484"/>
      <c r="P114" s="265"/>
    </row>
    <row r="115" spans="1:16" ht="17.25">
      <c r="A115" s="484"/>
      <c r="B115" s="484"/>
      <c r="C115" s="486"/>
      <c r="D115" s="485"/>
      <c r="E115" s="485"/>
      <c r="F115" s="485"/>
      <c r="G115" s="484"/>
      <c r="H115" s="484"/>
      <c r="I115" s="484"/>
      <c r="J115" s="484"/>
      <c r="K115" s="484"/>
      <c r="L115" s="484"/>
      <c r="M115" s="484"/>
      <c r="N115" s="484"/>
      <c r="O115" s="484"/>
      <c r="P115" s="265"/>
    </row>
    <row r="116" spans="1:16" ht="17.25">
      <c r="A116" s="484"/>
      <c r="B116" s="484"/>
      <c r="C116" s="486"/>
      <c r="D116" s="485"/>
      <c r="E116" s="485"/>
      <c r="F116" s="485"/>
      <c r="G116" s="484"/>
      <c r="H116" s="484"/>
      <c r="I116" s="484"/>
      <c r="J116" s="484"/>
      <c r="K116" s="484"/>
      <c r="L116" s="484"/>
      <c r="M116" s="484"/>
      <c r="N116" s="484"/>
      <c r="O116" s="484"/>
      <c r="P116" s="265"/>
    </row>
    <row r="117" spans="1:16" ht="17.25">
      <c r="A117" s="484"/>
      <c r="B117" s="485"/>
      <c r="C117" s="486"/>
      <c r="D117" s="485"/>
      <c r="E117" s="485"/>
      <c r="F117" s="485"/>
      <c r="G117" s="484"/>
      <c r="H117" s="484"/>
      <c r="I117" s="485"/>
      <c r="J117" s="484"/>
      <c r="K117" s="484"/>
      <c r="L117" s="484"/>
      <c r="M117" s="484"/>
      <c r="N117" s="484"/>
      <c r="O117" s="484"/>
      <c r="P117" s="265"/>
    </row>
    <row r="118" spans="1:16" ht="18" thickBot="1">
      <c r="A118" s="484"/>
      <c r="B118" s="485"/>
      <c r="C118" s="485"/>
      <c r="D118" s="485"/>
      <c r="E118" s="211" t="s">
        <v>576</v>
      </c>
      <c r="F118" s="211"/>
      <c r="G118" s="485"/>
      <c r="H118" s="485"/>
      <c r="I118" s="485"/>
      <c r="J118" s="485"/>
      <c r="K118" s="484"/>
      <c r="L118" s="211" t="s">
        <v>577</v>
      </c>
      <c r="M118" s="211"/>
      <c r="N118" s="211"/>
      <c r="O118" s="484"/>
      <c r="P118" s="265"/>
    </row>
    <row r="119" spans="1:16" ht="18" customHeight="1" thickTop="1">
      <c r="A119" s="484"/>
      <c r="B119" s="485"/>
      <c r="C119" s="212" t="s">
        <v>269</v>
      </c>
      <c r="D119" s="213" t="s">
        <v>270</v>
      </c>
      <c r="E119" s="214" t="s">
        <v>271</v>
      </c>
      <c r="F119" s="214" t="s">
        <v>272</v>
      </c>
      <c r="G119" s="487"/>
      <c r="H119" s="485"/>
      <c r="I119" s="485"/>
      <c r="J119" s="662" t="s">
        <v>626</v>
      </c>
      <c r="K119" s="663"/>
      <c r="L119" s="663"/>
      <c r="M119" s="663"/>
      <c r="N119" s="663"/>
      <c r="O119" s="664"/>
      <c r="P119" s="265"/>
    </row>
    <row r="120" spans="1:16" ht="17.25" customHeight="1">
      <c r="A120" s="484"/>
      <c r="B120" s="485"/>
      <c r="C120" s="488"/>
      <c r="D120" s="215" t="s">
        <v>275</v>
      </c>
      <c r="E120" s="489" t="s">
        <v>572</v>
      </c>
      <c r="F120" s="216" t="s">
        <v>276</v>
      </c>
      <c r="G120" s="490"/>
      <c r="H120" s="485"/>
      <c r="I120" s="485"/>
      <c r="J120" s="665"/>
      <c r="K120" s="666"/>
      <c r="L120" s="666"/>
      <c r="M120" s="666"/>
      <c r="N120" s="666"/>
      <c r="O120" s="667"/>
      <c r="P120" s="265"/>
    </row>
    <row r="121" spans="1:16" ht="17.25" customHeight="1">
      <c r="A121" s="484"/>
      <c r="B121" s="491"/>
      <c r="C121" s="488"/>
      <c r="D121" s="215" t="s">
        <v>277</v>
      </c>
      <c r="E121" s="215" t="s">
        <v>278</v>
      </c>
      <c r="F121" s="492" t="s">
        <v>194</v>
      </c>
      <c r="G121" s="490"/>
      <c r="H121" s="485"/>
      <c r="I121" s="485"/>
      <c r="J121" s="665"/>
      <c r="K121" s="666"/>
      <c r="L121" s="666"/>
      <c r="M121" s="666"/>
      <c r="N121" s="666"/>
      <c r="O121" s="667"/>
      <c r="P121" s="265"/>
    </row>
    <row r="122" spans="1:16" ht="18" customHeight="1" thickBot="1">
      <c r="A122" s="484"/>
      <c r="B122" s="485"/>
      <c r="C122" s="493"/>
      <c r="D122" s="217" t="s">
        <v>279</v>
      </c>
      <c r="E122" s="218" t="s">
        <v>195</v>
      </c>
      <c r="F122" s="494" t="s">
        <v>573</v>
      </c>
      <c r="G122" s="495"/>
      <c r="H122" s="485"/>
      <c r="I122" s="485"/>
      <c r="J122" s="665"/>
      <c r="K122" s="666"/>
      <c r="L122" s="666"/>
      <c r="M122" s="666"/>
      <c r="N122" s="666"/>
      <c r="O122" s="667"/>
      <c r="P122" s="265"/>
    </row>
    <row r="123" spans="1:16" ht="18" customHeight="1" thickTop="1">
      <c r="A123" s="484"/>
      <c r="B123" s="485"/>
      <c r="C123" s="485"/>
      <c r="D123" s="496"/>
      <c r="E123" s="496"/>
      <c r="F123" s="496"/>
      <c r="G123" s="496"/>
      <c r="H123" s="485"/>
      <c r="I123" s="485"/>
      <c r="J123" s="665"/>
      <c r="K123" s="666"/>
      <c r="L123" s="666"/>
      <c r="M123" s="666"/>
      <c r="N123" s="666"/>
      <c r="O123" s="667"/>
      <c r="P123" s="265"/>
    </row>
    <row r="124" spans="1:16" ht="17.25" customHeight="1">
      <c r="A124" s="484"/>
      <c r="B124" s="485"/>
      <c r="C124" s="485"/>
      <c r="D124" s="496"/>
      <c r="E124" s="496"/>
      <c r="F124" s="496"/>
      <c r="G124" s="496"/>
      <c r="H124" s="485"/>
      <c r="I124" s="485"/>
      <c r="J124" s="665"/>
      <c r="K124" s="666"/>
      <c r="L124" s="666"/>
      <c r="M124" s="666"/>
      <c r="N124" s="666"/>
      <c r="O124" s="667"/>
      <c r="P124" s="265"/>
    </row>
    <row r="125" spans="1:16" ht="17.25" customHeight="1">
      <c r="A125" s="484"/>
      <c r="B125" s="485"/>
      <c r="C125" s="485"/>
      <c r="D125" s="485"/>
      <c r="E125" s="485"/>
      <c r="F125" s="484"/>
      <c r="G125" s="484"/>
      <c r="H125" s="485"/>
      <c r="I125" s="485"/>
      <c r="J125" s="665"/>
      <c r="K125" s="666"/>
      <c r="L125" s="666"/>
      <c r="M125" s="666"/>
      <c r="N125" s="666"/>
      <c r="O125" s="667"/>
      <c r="P125" s="265"/>
    </row>
    <row r="126" spans="1:16" ht="17.25" customHeight="1">
      <c r="A126" s="484"/>
      <c r="B126" s="662" t="s">
        <v>626</v>
      </c>
      <c r="C126" s="663"/>
      <c r="D126" s="663"/>
      <c r="E126" s="663"/>
      <c r="F126" s="663"/>
      <c r="G126" s="664"/>
      <c r="H126" s="485"/>
      <c r="I126" s="485"/>
      <c r="J126" s="665"/>
      <c r="K126" s="666"/>
      <c r="L126" s="666"/>
      <c r="M126" s="666"/>
      <c r="N126" s="666"/>
      <c r="O126" s="667"/>
      <c r="P126" s="265"/>
    </row>
    <row r="127" spans="1:16" ht="17.25" customHeight="1">
      <c r="A127" s="484"/>
      <c r="B127" s="665"/>
      <c r="C127" s="666"/>
      <c r="D127" s="666"/>
      <c r="E127" s="666"/>
      <c r="F127" s="666"/>
      <c r="G127" s="667"/>
      <c r="H127" s="485"/>
      <c r="I127" s="485"/>
      <c r="J127" s="665"/>
      <c r="K127" s="666"/>
      <c r="L127" s="666"/>
      <c r="M127" s="666"/>
      <c r="N127" s="666"/>
      <c r="O127" s="667"/>
      <c r="P127" s="265"/>
    </row>
    <row r="128" spans="1:16" ht="17.25" customHeight="1">
      <c r="A128" s="484"/>
      <c r="B128" s="665"/>
      <c r="C128" s="666"/>
      <c r="D128" s="666"/>
      <c r="E128" s="666"/>
      <c r="F128" s="666"/>
      <c r="G128" s="667"/>
      <c r="H128" s="485"/>
      <c r="I128" s="485"/>
      <c r="J128" s="665"/>
      <c r="K128" s="666"/>
      <c r="L128" s="666"/>
      <c r="M128" s="666"/>
      <c r="N128" s="666"/>
      <c r="O128" s="667"/>
      <c r="P128" s="265"/>
    </row>
    <row r="129" spans="1:16" ht="17.25" customHeight="1">
      <c r="A129" s="484"/>
      <c r="B129" s="665"/>
      <c r="C129" s="666"/>
      <c r="D129" s="666"/>
      <c r="E129" s="666"/>
      <c r="F129" s="666"/>
      <c r="G129" s="667"/>
      <c r="H129" s="485"/>
      <c r="I129" s="485"/>
      <c r="J129" s="665"/>
      <c r="K129" s="666"/>
      <c r="L129" s="666"/>
      <c r="M129" s="666"/>
      <c r="N129" s="666"/>
      <c r="O129" s="667"/>
      <c r="P129" s="265"/>
    </row>
    <row r="130" spans="1:16" ht="17.25" customHeight="1">
      <c r="A130" s="484"/>
      <c r="B130" s="665"/>
      <c r="C130" s="666"/>
      <c r="D130" s="666"/>
      <c r="E130" s="666"/>
      <c r="F130" s="666"/>
      <c r="G130" s="667"/>
      <c r="H130" s="485"/>
      <c r="I130" s="485"/>
      <c r="J130" s="668"/>
      <c r="K130" s="669"/>
      <c r="L130" s="669"/>
      <c r="M130" s="669"/>
      <c r="N130" s="669"/>
      <c r="O130" s="670"/>
      <c r="P130" s="265"/>
    </row>
    <row r="131" spans="1:16" ht="17.25" customHeight="1">
      <c r="A131" s="484"/>
      <c r="B131" s="665"/>
      <c r="C131" s="666"/>
      <c r="D131" s="666"/>
      <c r="E131" s="666"/>
      <c r="F131" s="666"/>
      <c r="G131" s="667"/>
      <c r="H131" s="485"/>
      <c r="I131" s="485"/>
      <c r="J131" s="491"/>
      <c r="K131" s="485"/>
      <c r="L131" s="485"/>
      <c r="M131" s="23"/>
      <c r="N131" s="485"/>
      <c r="O131" s="485"/>
      <c r="P131" s="265"/>
    </row>
    <row r="132" spans="1:16" ht="17.25" customHeight="1">
      <c r="A132" s="484"/>
      <c r="B132" s="665"/>
      <c r="C132" s="666"/>
      <c r="D132" s="666"/>
      <c r="E132" s="666"/>
      <c r="F132" s="666"/>
      <c r="G132" s="667"/>
      <c r="H132" s="485"/>
      <c r="I132" s="485"/>
      <c r="J132" s="485"/>
      <c r="K132" s="484"/>
      <c r="L132" s="484"/>
      <c r="M132" s="484"/>
      <c r="N132" s="484"/>
      <c r="O132" s="484"/>
      <c r="P132" s="265"/>
    </row>
    <row r="133" spans="1:16" ht="17.25" customHeight="1">
      <c r="A133" s="484"/>
      <c r="B133" s="668"/>
      <c r="C133" s="669"/>
      <c r="D133" s="669"/>
      <c r="E133" s="669"/>
      <c r="F133" s="669"/>
      <c r="G133" s="670"/>
      <c r="H133" s="485"/>
      <c r="I133" s="485"/>
      <c r="J133" s="485"/>
      <c r="K133" s="484"/>
      <c r="L133" s="484"/>
      <c r="M133" s="484"/>
      <c r="N133" s="484"/>
      <c r="O133" s="484"/>
      <c r="P133" s="265"/>
    </row>
    <row r="134" spans="1:16" ht="17.25">
      <c r="A134" s="484"/>
      <c r="B134" s="484"/>
      <c r="C134" s="486"/>
      <c r="D134" s="485"/>
      <c r="E134" s="485"/>
      <c r="F134" s="485"/>
      <c r="G134" s="484"/>
      <c r="H134" s="484"/>
      <c r="I134" s="484"/>
      <c r="J134" s="484"/>
      <c r="K134" s="484"/>
      <c r="L134" s="484"/>
      <c r="M134" s="484"/>
      <c r="N134" s="484"/>
      <c r="O134" s="484"/>
      <c r="P134" s="265"/>
    </row>
    <row r="135" spans="1:16" ht="17.25" customHeight="1">
      <c r="B135" s="442"/>
      <c r="C135" s="443"/>
      <c r="D135" s="444"/>
      <c r="E135" s="444"/>
      <c r="F135" s="443"/>
      <c r="G135" s="443"/>
      <c r="H135" s="265"/>
      <c r="I135" s="265"/>
      <c r="J135" s="265"/>
      <c r="L135" s="446"/>
      <c r="M135" s="446"/>
    </row>
    <row r="136" spans="1:16" ht="38.25">
      <c r="B136" s="671" t="s">
        <v>558</v>
      </c>
      <c r="C136" s="671"/>
      <c r="D136" s="671"/>
      <c r="E136" s="671"/>
      <c r="F136" s="671"/>
      <c r="G136" s="671"/>
      <c r="H136" s="671"/>
      <c r="I136" s="671"/>
      <c r="J136" s="671"/>
      <c r="K136" s="671"/>
      <c r="L136" s="671"/>
      <c r="M136" s="671"/>
      <c r="N136" s="671"/>
      <c r="O136" s="671"/>
      <c r="P136" s="265"/>
    </row>
  </sheetData>
  <sheetProtection selectLockedCells="1" selectUnlockedCells="1"/>
  <mergeCells count="22">
    <mergeCell ref="J119:O130"/>
    <mergeCell ref="B126:G133"/>
    <mergeCell ref="B136:O136"/>
    <mergeCell ref="L45:O45"/>
    <mergeCell ref="D52:G52"/>
    <mergeCell ref="J71:O71"/>
    <mergeCell ref="L63:O63"/>
    <mergeCell ref="J53:O53"/>
    <mergeCell ref="J82:O93"/>
    <mergeCell ref="B89:G96"/>
    <mergeCell ref="J100:O111"/>
    <mergeCell ref="B107:G114"/>
    <mergeCell ref="L8:O8"/>
    <mergeCell ref="J15:O15"/>
    <mergeCell ref="L26:O26"/>
    <mergeCell ref="J34:O34"/>
    <mergeCell ref="D70:G70"/>
    <mergeCell ref="D15:G15"/>
    <mergeCell ref="D33:G33"/>
    <mergeCell ref="L36:M36"/>
    <mergeCell ref="L38:M38"/>
    <mergeCell ref="L40:M40"/>
  </mergeCells>
  <phoneticPr fontId="77" type="noConversion"/>
  <pageMargins left="0.7" right="0.7" top="0.75" bottom="0.75" header="0.51180555555555551" footer="0.51180555555555551"/>
  <pageSetup paperSize="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10</vt:i4>
      </vt:variant>
    </vt:vector>
  </HeadingPairs>
  <TitlesOfParts>
    <vt:vector size="18" baseType="lpstr">
      <vt:lpstr>須知</vt:lpstr>
      <vt:lpstr>MD</vt:lpstr>
      <vt:lpstr>MBFormat</vt:lpstr>
      <vt:lpstr>男乙賽程</vt:lpstr>
      <vt:lpstr>WD</vt:lpstr>
      <vt:lpstr>WBFormat</vt:lpstr>
      <vt:lpstr>女乙賽程</vt:lpstr>
      <vt:lpstr>TT</vt:lpstr>
      <vt:lpstr>MD!Excel_BuiltIn__FilterDatabase</vt:lpstr>
      <vt:lpstr>WD!Excel_BuiltIn__FilterDatabase</vt:lpstr>
      <vt:lpstr>Excel_BuiltIn__FilterDatabase</vt:lpstr>
      <vt:lpstr>MBFormat!Excel_BuiltIn_Print_Area</vt:lpstr>
      <vt:lpstr>MD!Print_Area</vt:lpstr>
      <vt:lpstr>WBFormat!Print_Area</vt:lpstr>
      <vt:lpstr>WD!Print_Area</vt:lpstr>
      <vt:lpstr>女乙賽程!Print_Area</vt:lpstr>
      <vt:lpstr>男乙賽程!Print_Area</vt:lpstr>
      <vt:lpstr>須知!Print_Area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Ronson</dc:creator>
  <cp:lastModifiedBy>Enrico</cp:lastModifiedBy>
  <cp:lastPrinted>2019-07-10T02:43:46Z</cp:lastPrinted>
  <dcterms:created xsi:type="dcterms:W3CDTF">2018-07-09T03:28:05Z</dcterms:created>
  <dcterms:modified xsi:type="dcterms:W3CDTF">2019-07-21T15:10:01Z</dcterms:modified>
</cp:coreProperties>
</file>