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須知" sheetId="1" state="visible" r:id="rId2"/>
    <sheet name="MD" sheetId="2" state="visible" r:id="rId3"/>
    <sheet name="MBFormat" sheetId="3" state="visible" r:id="rId4"/>
    <sheet name="男乙賽程" sheetId="4" state="visible" r:id="rId5"/>
    <sheet name="WD" sheetId="5" state="visible" r:id="rId6"/>
    <sheet name="WBFormat" sheetId="6" state="visible" r:id="rId7"/>
    <sheet name="女乙賽程" sheetId="7" state="visible" r:id="rId8"/>
    <sheet name="TT" sheetId="8" state="visible" r:id="rId9"/>
  </sheets>
  <externalReferences>
    <externalReference r:id="rId10"/>
  </externalReferences>
  <definedNames>
    <definedName function="false" hidden="false" localSheetId="1" name="_xlnm.Print_Area" vbProcedure="false">MD!$B$1:$O$95</definedName>
    <definedName function="false" hidden="false" localSheetId="5" name="_xlnm.Print_Area" vbProcedure="false">WBFormat!$B$1:$L$78</definedName>
    <definedName function="false" hidden="false" localSheetId="4" name="_xlnm.Print_Area" vbProcedure="false">WD!$A$1:$O$66</definedName>
    <definedName function="false" hidden="false" localSheetId="6" name="_xlnm.Print_Area" vbProcedure="false">女乙賽程!$A$1:$O$41</definedName>
    <definedName function="false" hidden="false" localSheetId="3" name="_xlnm.Print_Area" vbProcedure="false">男乙賽程!$A$1:$O$54</definedName>
    <definedName function="false" hidden="false" localSheetId="0" name="_xlnm.Print_Area" vbProcedure="false">須知!$A$1:$B$55</definedName>
    <definedName function="false" hidden="false" name="Excel_BuiltIn__FilterDatabase" vbProcedure="false">WD!$A$5:$U$5</definedName>
    <definedName function="false" hidden="false" localSheetId="1" name="Excel_BuiltIn__FilterDatabase" vbProcedure="false">MD!$A$5:$R$5</definedName>
    <definedName function="false" hidden="false" localSheetId="2" name="Excel_BuiltIn_Print_Area" vbProcedure="false">MBFormat!$B$1:$L$77</definedName>
    <definedName function="false" hidden="false" localSheetId="4" name="Excel_BuiltIn__FilterDatabase" vbProcedure="false">WD!$A$5:$V$5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<sst xmlns="http://schemas.openxmlformats.org/spreadsheetml/2006/main" count="2212" uniqueCount="698">
  <si>
    <t xml:space="preserve"> </t>
  </si>
  <si>
    <t xml:space="preserve">香港沙灘排球巡迴賽 2019 黃金(二) 站</t>
  </si>
  <si>
    <t xml:space="preserve">比賽須知</t>
  </si>
  <si>
    <t xml:space="preserve">報　　到</t>
  </si>
  <si>
    <t xml:space="preserve">所有參賽隊伍須於規定時間前15分鐘，向司令台報到.</t>
  </si>
  <si>
    <t xml:space="preserve">如發現冒名頂替者，則其球隊之比賽資格及所得成績分將被取消。</t>
  </si>
  <si>
    <t xml:space="preserve">比賽制服</t>
  </si>
  <si>
    <t xml:space="preserve">比賽隊伍必須穿著比賽制服</t>
  </si>
  <si>
    <t xml:space="preserve">比賽規則</t>
  </si>
  <si>
    <t xml:space="preserve">採用國際排球協會最新之沙灘排球現規則，網高及球場面積如下：</t>
  </si>
  <si>
    <t xml:space="preserve">男子乙組網高2.35米，女子乙組網高2.20米</t>
  </si>
  <si>
    <t xml:space="preserve">球場：16米x 8米；半場8米x 8米 </t>
  </si>
  <si>
    <t xml:space="preserve">小組賽兩局制，每球得分制，需至少領前兩分為勝1局，並無上限分.每勝一場得3分，每負一場得0分，平手各得1分。</t>
  </si>
  <si>
    <t xml:space="preserve">複賽三局兩勝制，每球得分制，需至少領前兩分為勝1局，並無上限分.</t>
  </si>
  <si>
    <t xml:space="preserve">一,二局每累積7分,決勝局每累積5分交換場地作賽</t>
  </si>
  <si>
    <t xml:space="preserve">每隊每局一次暫停,限時30秒,只有隊長方可要求暫停</t>
  </si>
  <si>
    <t xml:space="preserve">技術暫停：只設於一,二局,兩隊得分總和21分時自動執行,限時30秒.</t>
  </si>
  <si>
    <t xml:space="preserve">球員不可用上手手指﹝虛攻﹞完成攻擊性擊球</t>
  </si>
  <si>
    <t xml:space="preserve">凡 NO SHOW 將不獲積分</t>
  </si>
  <si>
    <t xml:space="preserve">Competition Information</t>
  </si>
  <si>
    <t xml:space="preserve">Report </t>
  </si>
  <si>
    <t xml:space="preserve">Teams should report to the competition organizer 15 minutes before the competition.</t>
  </si>
  <si>
    <t xml:space="preserve">All results will be deleted if unlawful player has been found.</t>
  </si>
  <si>
    <t xml:space="preserve">Uniform</t>
  </si>
  <si>
    <t xml:space="preserve">Players in a team should wear identical uniform with visible number 1 &amp; 2 on front and back side of players’uniform</t>
  </si>
  <si>
    <t xml:space="preserve">Rules</t>
  </si>
  <si>
    <t xml:space="preserve">Beach volleyball official rules from FIVB will be adopted throughout the game. </t>
  </si>
  <si>
    <t xml:space="preserve">Dimensions of playing area and height of the net are as follow:</t>
  </si>
  <si>
    <t xml:space="preserve">Playing area: 16m x 8m</t>
  </si>
  <si>
    <t xml:space="preserve">A Grade Men's net: 2.43m ;B Grade Men's net: 2.35m ;A Grade Women's net: 2.24m;B Grade Women's net: 2.20m</t>
  </si>
  <si>
    <t xml:space="preserve">A match would be won by team that wins two sets with each of them having a minimum lead of 2 points. </t>
  </si>
  <si>
    <t xml:space="preserve">In the case of 1-1 ties, the deciding set (the 3rd) is played to 15 points with a minimum lead of 2 points.</t>
  </si>
  <si>
    <t xml:space="preserve">Court switch would be taken place after every 7 points (Set 1 and 2)  and 5 points (Set 3) played</t>
  </si>
  <si>
    <t xml:space="preserve">Each team is entitled to a maximum of one time-out per set. Each time-out lasts for 30 seconds and could be called by either of the players </t>
  </si>
  <si>
    <t xml:space="preserve">Technical Time-out: in sets 1 and 2, one additional 30 second Technical Time-out</t>
  </si>
  <si>
    <t xml:space="preserve">is automatically allocated when the sum of the points scored by the teams equals 21 points.  </t>
  </si>
  <si>
    <t xml:space="preserve">A player completes an attack-hit using an “open-handed tip or dink” directing the ball</t>
  </si>
  <si>
    <t xml:space="preserve">with the fingers would be considered as a attack-hit fault</t>
  </si>
  <si>
    <t xml:space="preserve">Knock out system &amp; best of 3 system will be adopted in the final round and QT</t>
  </si>
  <si>
    <t xml:space="preserve">For Preliminary Round, all the games are in 2 sets </t>
  </si>
  <si>
    <t xml:space="preserve">No points will be given for those "no show"</t>
  </si>
  <si>
    <t xml:space="preserve">Men Division I's net: 2.43m ;Men Division II's net: 2.35m ; Women Division I's net: 2.24m;Women Division II's net: 2.20m </t>
  </si>
  <si>
    <t xml:space="preserve">In pool games,two sets in each game,win a game will get 3 points,draw a game will get 1 point.</t>
  </si>
  <si>
    <t xml:space="preserve">In the round of 16, in case of 1-1 ties, the deciding set (the 3rd) is played to 15 points with a minimum lead of 2 points.</t>
  </si>
  <si>
    <t xml:space="preserve">Each team is entitled to a maximum of one time-out per set. Each time-out lasts for 30 seconds and could be called by captain</t>
  </si>
  <si>
    <t xml:space="preserve">第一階段：小組單循環比賽</t>
  </si>
  <si>
    <t xml:space="preserve">Seeding List (table 2)</t>
  </si>
  <si>
    <r>
      <rPr>
        <b val="true"/>
        <sz val="12"/>
        <color rgb="FF0000FF"/>
        <rFont val="微軟正黑體"/>
        <family val="2"/>
        <charset val="136"/>
      </rPr>
      <t xml:space="preserve">種子隊名單</t>
    </r>
    <r>
      <rPr>
        <b val="true"/>
        <sz val="12"/>
        <color rgb="FF0000FF"/>
        <rFont val="Calibri"/>
        <family val="2"/>
        <charset val="1"/>
      </rPr>
      <t xml:space="preserve">(</t>
    </r>
    <r>
      <rPr>
        <b val="true"/>
        <sz val="12"/>
        <color rgb="FF0000FF"/>
        <rFont val="微軟正黑體"/>
        <family val="2"/>
        <charset val="136"/>
      </rPr>
      <t xml:space="preserve">表二</t>
    </r>
    <r>
      <rPr>
        <b val="true"/>
        <sz val="12"/>
        <color rgb="FF0000FF"/>
        <rFont val="Calibri"/>
        <family val="2"/>
        <charset val="1"/>
      </rPr>
      <t xml:space="preserve">)</t>
    </r>
  </si>
  <si>
    <t xml:space="preserve">種子編號</t>
  </si>
  <si>
    <t xml:space="preserve">Read </t>
  </si>
  <si>
    <t xml:space="preserve">Team</t>
  </si>
  <si>
    <t xml:space="preserve">Team Name</t>
  </si>
  <si>
    <t xml:space="preserve">Ind.</t>
  </si>
  <si>
    <t xml:space="preserve">積分</t>
  </si>
  <si>
    <t xml:space="preserve">DRAW RESULT</t>
  </si>
  <si>
    <t xml:space="preserve">SEED NO.</t>
  </si>
  <si>
    <t xml:space="preserve">抽籤結果</t>
  </si>
  <si>
    <t xml:space="preserve">Seeding</t>
  </si>
  <si>
    <t xml:space="preserve">隊名</t>
  </si>
  <si>
    <r>
      <rPr>
        <b val="true"/>
        <sz val="12"/>
        <rFont val="微軟正黑體"/>
        <family val="2"/>
        <charset val="136"/>
      </rPr>
      <t xml:space="preserve">球員</t>
    </r>
    <r>
      <rPr>
        <b val="true"/>
        <sz val="12"/>
        <rFont val="Calibri"/>
        <family val="2"/>
        <charset val="1"/>
      </rPr>
      <t xml:space="preserve">1</t>
    </r>
  </si>
  <si>
    <t xml:space="preserve">註冊編號</t>
  </si>
  <si>
    <t xml:space="preserve">Points</t>
  </si>
  <si>
    <r>
      <rPr>
        <b val="true"/>
        <sz val="12"/>
        <rFont val="微軟正黑體"/>
        <family val="2"/>
        <charset val="136"/>
      </rPr>
      <t xml:space="preserve">球員</t>
    </r>
    <r>
      <rPr>
        <b val="true"/>
        <sz val="12"/>
        <rFont val="Calibri"/>
        <family val="2"/>
        <charset val="1"/>
      </rPr>
      <t xml:space="preserve">2</t>
    </r>
  </si>
  <si>
    <t xml:space="preserve">備註</t>
  </si>
  <si>
    <t xml:space="preserve">球隊所得積分</t>
  </si>
  <si>
    <t xml:space="preserve">球員所得積分</t>
  </si>
  <si>
    <t xml:space="preserve">Alps LC</t>
  </si>
  <si>
    <t xml:space="preserve">張綽航</t>
  </si>
  <si>
    <t xml:space="preserve">M639</t>
  </si>
  <si>
    <t xml:space="preserve">李俊傑</t>
  </si>
  <si>
    <t xml:space="preserve">M676</t>
  </si>
  <si>
    <t xml:space="preserve">A1</t>
  </si>
  <si>
    <t xml:space="preserve">三局專家</t>
  </si>
  <si>
    <t xml:space="preserve">劉卓然</t>
  </si>
  <si>
    <t xml:space="preserve">M934</t>
  </si>
  <si>
    <t xml:space="preserve">陳煒傑</t>
  </si>
  <si>
    <t xml:space="preserve">M936</t>
  </si>
  <si>
    <t xml:space="preserve">B1</t>
  </si>
  <si>
    <t xml:space="preserve">Alps Handshake</t>
  </si>
  <si>
    <t xml:space="preserve">簡詩恆</t>
  </si>
  <si>
    <t xml:space="preserve">M891</t>
  </si>
  <si>
    <t xml:space="preserve">黃震</t>
  </si>
  <si>
    <t xml:space="preserve">M907</t>
  </si>
  <si>
    <t xml:space="preserve">C1</t>
  </si>
  <si>
    <t xml:space="preserve">King Kong</t>
  </si>
  <si>
    <t xml:space="preserve">雲維華</t>
  </si>
  <si>
    <t xml:space="preserve">M798</t>
  </si>
  <si>
    <t xml:space="preserve">林柏均</t>
  </si>
  <si>
    <t xml:space="preserve">M179</t>
  </si>
  <si>
    <t xml:space="preserve">D1</t>
  </si>
  <si>
    <t xml:space="preserve">SKTL</t>
  </si>
  <si>
    <t xml:space="preserve">廖樞麒</t>
  </si>
  <si>
    <t xml:space="preserve">M552</t>
  </si>
  <si>
    <t xml:space="preserve">余天樂</t>
  </si>
  <si>
    <t xml:space="preserve">M342</t>
  </si>
  <si>
    <t xml:space="preserve">E1</t>
  </si>
  <si>
    <r>
      <rPr>
        <sz val="12"/>
        <rFont val="Calibri"/>
        <family val="2"/>
        <charset val="1"/>
      </rPr>
      <t xml:space="preserve">ALPS_</t>
    </r>
    <r>
      <rPr>
        <sz val="12"/>
        <rFont val="Microsoft YaHei"/>
        <family val="2"/>
        <charset val="136"/>
      </rPr>
      <t xml:space="preserve">我要買</t>
    </r>
    <r>
      <rPr>
        <sz val="12"/>
        <rFont val="Calibri"/>
        <family val="2"/>
        <charset val="1"/>
      </rPr>
      <t xml:space="preserve">Type R</t>
    </r>
  </si>
  <si>
    <t xml:space="preserve">葉志誠</t>
  </si>
  <si>
    <t xml:space="preserve">M802</t>
  </si>
  <si>
    <t xml:space="preserve">李宇煌</t>
  </si>
  <si>
    <t xml:space="preserve">M330</t>
  </si>
  <si>
    <t xml:space="preserve">F1</t>
  </si>
  <si>
    <t xml:space="preserve">消防處</t>
  </si>
  <si>
    <t xml:space="preserve">黃英彰</t>
  </si>
  <si>
    <t xml:space="preserve">M931</t>
  </si>
  <si>
    <t xml:space="preserve">張志坤</t>
  </si>
  <si>
    <t xml:space="preserve">M332</t>
  </si>
  <si>
    <t xml:space="preserve">G1</t>
  </si>
  <si>
    <t xml:space="preserve">紅藍</t>
  </si>
  <si>
    <t xml:space="preserve">鄭晉宏</t>
  </si>
  <si>
    <t xml:space="preserve">M629</t>
  </si>
  <si>
    <t xml:space="preserve">陳品全</t>
  </si>
  <si>
    <t xml:space="preserve">M630</t>
  </si>
  <si>
    <t xml:space="preserve">H1</t>
  </si>
  <si>
    <t xml:space="preserve">撈碧鵰</t>
  </si>
  <si>
    <t xml:space="preserve">陳暐晴</t>
  </si>
  <si>
    <t xml:space="preserve">M642</t>
  </si>
  <si>
    <t xml:space="preserve">黃志傑</t>
  </si>
  <si>
    <t xml:space="preserve">M704</t>
  </si>
  <si>
    <t xml:space="preserve">H2</t>
  </si>
  <si>
    <t xml:space="preserve">瘸左瘸埋右</t>
  </si>
  <si>
    <t xml:space="preserve">曾毅斌</t>
  </si>
  <si>
    <t xml:space="preserve">M910</t>
  </si>
  <si>
    <t xml:space="preserve">鍾皓聰</t>
  </si>
  <si>
    <t xml:space="preserve">M908</t>
  </si>
  <si>
    <t xml:space="preserve">G2</t>
  </si>
  <si>
    <t xml:space="preserve">華青</t>
  </si>
  <si>
    <t xml:space="preserve">王龍</t>
  </si>
  <si>
    <t xml:space="preserve">M561</t>
  </si>
  <si>
    <t xml:space="preserve">莊紀來</t>
  </si>
  <si>
    <t xml:space="preserve">M229</t>
  </si>
  <si>
    <t xml:space="preserve">F2</t>
  </si>
  <si>
    <t xml:space="preserve">小矮人</t>
  </si>
  <si>
    <t xml:space="preserve">張智行</t>
  </si>
  <si>
    <t xml:space="preserve">M729</t>
  </si>
  <si>
    <t xml:space="preserve">莫皓智</t>
  </si>
  <si>
    <t xml:space="preserve">M906</t>
  </si>
  <si>
    <t xml:space="preserve">E2</t>
  </si>
  <si>
    <t xml:space="preserve">我叫你</t>
  </si>
  <si>
    <t xml:space="preserve">譚洭倫</t>
  </si>
  <si>
    <t xml:space="preserve">M514</t>
  </si>
  <si>
    <t xml:space="preserve">蘇俊傑</t>
  </si>
  <si>
    <t xml:space="preserve">M895</t>
  </si>
  <si>
    <t xml:space="preserve">D2</t>
  </si>
  <si>
    <t xml:space="preserve">熱情的麻鷹</t>
  </si>
  <si>
    <t xml:space="preserve">李健禧</t>
  </si>
  <si>
    <t xml:space="preserve">M843</t>
  </si>
  <si>
    <t xml:space="preserve">張永暉</t>
  </si>
  <si>
    <t xml:space="preserve">M887</t>
  </si>
  <si>
    <t xml:space="preserve">C2</t>
  </si>
  <si>
    <t xml:space="preserve">SCAA K&amp;L</t>
  </si>
  <si>
    <t xml:space="preserve">甘力軒</t>
  </si>
  <si>
    <t xml:space="preserve">M373</t>
  </si>
  <si>
    <t xml:space="preserve">柳凱富</t>
  </si>
  <si>
    <t xml:space="preserve">M804</t>
  </si>
  <si>
    <t xml:space="preserve">B2</t>
  </si>
  <si>
    <t xml:space="preserve">SWC</t>
  </si>
  <si>
    <t xml:space="preserve">梁景嵐</t>
  </si>
  <si>
    <t xml:space="preserve">M829</t>
  </si>
  <si>
    <t xml:space="preserve">李烈峰</t>
  </si>
  <si>
    <t xml:space="preserve">M899</t>
  </si>
  <si>
    <t xml:space="preserve">A2</t>
  </si>
  <si>
    <t xml:space="preserve">AM</t>
  </si>
  <si>
    <t xml:space="preserve">杜啟銘</t>
  </si>
  <si>
    <t xml:space="preserve">M794</t>
  </si>
  <si>
    <t xml:space="preserve">梁俊毅</t>
  </si>
  <si>
    <t xml:space="preserve">M795</t>
  </si>
  <si>
    <t xml:space="preserve">A3</t>
  </si>
  <si>
    <t xml:space="preserve">我愛香港二隊</t>
  </si>
  <si>
    <t xml:space="preserve">關梓烽</t>
  </si>
  <si>
    <t xml:space="preserve">M890</t>
  </si>
  <si>
    <t xml:space="preserve">廖家勤</t>
  </si>
  <si>
    <t xml:space="preserve">M625</t>
  </si>
  <si>
    <t xml:space="preserve">B3</t>
  </si>
  <si>
    <t xml:space="preserve">蔡偉傑</t>
  </si>
  <si>
    <t xml:space="preserve">M205</t>
  </si>
  <si>
    <t xml:space="preserve">張富鍵</t>
  </si>
  <si>
    <t xml:space="preserve">M228</t>
  </si>
  <si>
    <t xml:space="preserve">C3</t>
  </si>
  <si>
    <t xml:space="preserve">我愛香港</t>
  </si>
  <si>
    <t xml:space="preserve">梁家烺</t>
  </si>
  <si>
    <t xml:space="preserve">M575</t>
  </si>
  <si>
    <t xml:space="preserve">林詩朗</t>
  </si>
  <si>
    <t xml:space="preserve">M675</t>
  </si>
  <si>
    <t xml:space="preserve">D3</t>
  </si>
  <si>
    <t xml:space="preserve">K-Pak</t>
  </si>
  <si>
    <t xml:space="preserve">黃栢軒</t>
  </si>
  <si>
    <t xml:space="preserve">M621</t>
  </si>
  <si>
    <t xml:space="preserve">李勤昌</t>
  </si>
  <si>
    <t xml:space="preserve">M682</t>
  </si>
  <si>
    <t xml:space="preserve">E3</t>
  </si>
  <si>
    <t xml:space="preserve">SCAA the chosen one </t>
  </si>
  <si>
    <t xml:space="preserve">陳禧傑</t>
  </si>
  <si>
    <t xml:space="preserve">M748</t>
  </si>
  <si>
    <t xml:space="preserve">莊正恒</t>
  </si>
  <si>
    <t xml:space="preserve">NEW</t>
  </si>
  <si>
    <t xml:space="preserve">F3</t>
  </si>
  <si>
    <t xml:space="preserve">SCAAPY</t>
  </si>
  <si>
    <t xml:space="preserve">陸震豪</t>
  </si>
  <si>
    <t xml:space="preserve">Khan Ahmed</t>
  </si>
  <si>
    <t xml:space="preserve">C4</t>
  </si>
  <si>
    <t xml:space="preserve">G3, H3, H4, G4, F4, E4, D4, C4, B4, A4</t>
  </si>
  <si>
    <t xml:space="preserve">For&amp;Ray</t>
  </si>
  <si>
    <t xml:space="preserve">梁科仁</t>
  </si>
  <si>
    <t xml:space="preserve">劉偉文</t>
  </si>
  <si>
    <t xml:space="preserve">H3</t>
  </si>
  <si>
    <t xml:space="preserve">楠天晴朗</t>
  </si>
  <si>
    <t xml:space="preserve">劉卓楠</t>
  </si>
  <si>
    <t xml:space="preserve">林逸朗</t>
  </si>
  <si>
    <t xml:space="preserve">A4</t>
  </si>
  <si>
    <t xml:space="preserve">美偶</t>
  </si>
  <si>
    <t xml:space="preserve">馬朗青</t>
  </si>
  <si>
    <t xml:space="preserve">何振楊</t>
  </si>
  <si>
    <t xml:space="preserve">G3</t>
  </si>
  <si>
    <t xml:space="preserve">唔守波</t>
  </si>
  <si>
    <t xml:space="preserve">李泯其</t>
  </si>
  <si>
    <t xml:space="preserve">陳朗晞</t>
  </si>
  <si>
    <t xml:space="preserve">D4</t>
  </si>
  <si>
    <t xml:space="preserve">vvE</t>
  </si>
  <si>
    <t xml:space="preserve">薛俊逸</t>
  </si>
  <si>
    <t xml:space="preserve">何建邦</t>
  </si>
  <si>
    <t xml:space="preserve">E4</t>
  </si>
  <si>
    <t xml:space="preserve">浸聖呂</t>
  </si>
  <si>
    <t xml:space="preserve">邱詩皓</t>
  </si>
  <si>
    <t xml:space="preserve">溤力揚</t>
  </si>
  <si>
    <t xml:space="preserve">G4</t>
  </si>
  <si>
    <r>
      <rPr>
        <sz val="12"/>
        <rFont val="細明體"/>
        <family val="3"/>
        <charset val="136"/>
      </rPr>
      <t xml:space="preserve">壞人＋</t>
    </r>
    <r>
      <rPr>
        <sz val="12"/>
        <rFont val="Calibri"/>
        <family val="2"/>
        <charset val="1"/>
      </rPr>
      <t xml:space="preserve">barcode</t>
    </r>
    <r>
      <rPr>
        <sz val="12"/>
        <rFont val="細明體"/>
        <family val="3"/>
        <charset val="136"/>
      </rPr>
      <t xml:space="preserve">頭</t>
    </r>
  </si>
  <si>
    <t xml:space="preserve">陳信珩</t>
  </si>
  <si>
    <t xml:space="preserve">黃忠義</t>
  </si>
  <si>
    <t xml:space="preserve">B4</t>
  </si>
  <si>
    <t xml:space="preserve">呂郭碧鳳</t>
  </si>
  <si>
    <t xml:space="preserve">周志昕</t>
  </si>
  <si>
    <t xml:space="preserve">黃悅峰</t>
  </si>
  <si>
    <t xml:space="preserve">H4</t>
  </si>
  <si>
    <t xml:space="preserve">SCAA CSUN</t>
  </si>
  <si>
    <t xml:space="preserve">曾松欽</t>
  </si>
  <si>
    <t xml:space="preserve">M789</t>
  </si>
  <si>
    <t xml:space="preserve">陳淦彥</t>
  </si>
  <si>
    <t xml:space="preserve">F4</t>
  </si>
  <si>
    <t xml:space="preserve">???</t>
  </si>
  <si>
    <t xml:space="preserve">BYE</t>
  </si>
  <si>
    <t xml:space="preserve">M851</t>
  </si>
  <si>
    <t xml:space="preserve">M852</t>
  </si>
  <si>
    <t xml:space="preserve">M853</t>
  </si>
  <si>
    <t xml:space="preserve">M854</t>
  </si>
  <si>
    <t xml:space="preserve">AA1</t>
  </si>
  <si>
    <t xml:space="preserve">AA2</t>
  </si>
  <si>
    <t xml:space="preserve">M855</t>
  </si>
  <si>
    <t xml:space="preserve">AA3</t>
  </si>
  <si>
    <t xml:space="preserve">AA4</t>
  </si>
  <si>
    <t xml:space="preserve">M856</t>
  </si>
  <si>
    <t xml:space="preserve">AB1</t>
  </si>
  <si>
    <t xml:space="preserve">AB2</t>
  </si>
  <si>
    <t xml:space="preserve">M857</t>
  </si>
  <si>
    <t xml:space="preserve">AB3</t>
  </si>
  <si>
    <t xml:space="preserve">AB4</t>
  </si>
  <si>
    <t xml:space="preserve">M858</t>
  </si>
  <si>
    <t xml:space="preserve">M859</t>
  </si>
  <si>
    <t xml:space="preserve">M860</t>
  </si>
  <si>
    <t xml:space="preserve">M861</t>
  </si>
  <si>
    <t xml:space="preserve">I3</t>
  </si>
  <si>
    <t xml:space="preserve">M862</t>
  </si>
  <si>
    <r>
      <rPr>
        <sz val="12"/>
        <color rgb="FF000000"/>
        <rFont val="Calibri"/>
        <family val="2"/>
        <charset val="1"/>
      </rPr>
      <t xml:space="preserve">I.</t>
    </r>
    <r>
      <rPr>
        <sz val="7"/>
        <color rgb="FF000000"/>
        <rFont val="Calibri"/>
        <family val="2"/>
        <charset val="1"/>
      </rPr>
      <t xml:space="preserve">        </t>
    </r>
    <r>
      <rPr>
        <sz val="12"/>
        <color rgb="FF000000"/>
        <rFont val="微軟正黑體"/>
        <family val="2"/>
        <charset val="136"/>
      </rPr>
      <t xml:space="preserve">男子乙組：</t>
    </r>
  </si>
  <si>
    <r>
      <rPr>
        <sz val="12"/>
        <color rgb="FF000000"/>
        <rFont val="Calibri"/>
        <family val="2"/>
        <charset val="1"/>
      </rPr>
      <t xml:space="preserve">a.</t>
    </r>
    <r>
      <rPr>
        <sz val="7"/>
        <color rgb="FF000000"/>
        <rFont val="Calibri"/>
        <family val="2"/>
        <charset val="1"/>
      </rPr>
      <t xml:space="preserve">        </t>
    </r>
    <r>
      <rPr>
        <sz val="12"/>
        <color rgb="FF000000"/>
        <rFont val="微軟正黑體"/>
        <family val="2"/>
        <charset val="136"/>
      </rPr>
      <t xml:space="preserve">分組方法：</t>
    </r>
  </si>
  <si>
    <r>
      <rPr>
        <sz val="12"/>
        <color rgb="FF000000"/>
        <rFont val="Calibri"/>
        <family val="2"/>
        <charset val="1"/>
      </rPr>
      <t xml:space="preserve">i</t>
    </r>
    <r>
      <rPr>
        <sz val="12"/>
        <color rgb="FF000000"/>
        <rFont val="微軟正黑體"/>
        <family val="2"/>
        <charset val="136"/>
      </rPr>
      <t xml:space="preserve">、</t>
    </r>
    <r>
      <rPr>
        <sz val="7"/>
        <color rgb="FF000000"/>
        <rFont val="新細明體"/>
        <family val="1"/>
        <charset val="136"/>
      </rPr>
      <t xml:space="preserve">                        </t>
    </r>
    <r>
      <rPr>
        <sz val="12"/>
        <color rgb="FF000000"/>
        <rFont val="微軟正黑體"/>
        <family val="2"/>
        <charset val="136"/>
      </rPr>
      <t xml:space="preserve">以種子分（</t>
    </r>
    <r>
      <rPr>
        <sz val="12"/>
        <color rgb="FF000000"/>
        <rFont val="Calibri"/>
        <family val="2"/>
        <charset val="1"/>
      </rPr>
      <t xml:space="preserve">SEEDING POINT</t>
    </r>
    <r>
      <rPr>
        <sz val="12"/>
        <color rgb="FF000000"/>
        <rFont val="微軟正黑體"/>
        <family val="2"/>
        <charset val="136"/>
      </rPr>
      <t xml:space="preserve">）排列種子隊。</t>
    </r>
  </si>
  <si>
    <r>
      <rPr>
        <sz val="12"/>
        <rFont val="Calibri"/>
        <family val="2"/>
        <charset val="1"/>
      </rPr>
      <t xml:space="preserve">ii</t>
    </r>
    <r>
      <rPr>
        <sz val="12"/>
        <rFont val="微軟正黑體"/>
        <family val="2"/>
        <charset val="136"/>
      </rPr>
      <t xml:space="preserve">、</t>
    </r>
    <r>
      <rPr>
        <sz val="7"/>
        <rFont val="新細明體"/>
        <family val="1"/>
        <charset val="136"/>
      </rPr>
      <t xml:space="preserve">                    </t>
    </r>
    <r>
      <rPr>
        <sz val="12"/>
        <rFont val="微軟正黑體"/>
        <family val="2"/>
        <charset val="136"/>
      </rPr>
      <t xml:space="preserve">第</t>
    </r>
    <r>
      <rPr>
        <sz val="12"/>
        <rFont val="Calibri"/>
        <family val="2"/>
        <charset val="1"/>
      </rPr>
      <t xml:space="preserve">9</t>
    </r>
    <r>
      <rPr>
        <sz val="12"/>
        <rFont val="微軟正黑體"/>
        <family val="2"/>
        <charset val="136"/>
      </rPr>
      <t xml:space="preserve">至第</t>
    </r>
    <r>
      <rPr>
        <sz val="12"/>
        <rFont val="Calibri"/>
        <family val="2"/>
        <charset val="1"/>
      </rPr>
      <t xml:space="preserve">36</t>
    </r>
    <r>
      <rPr>
        <sz val="12"/>
        <rFont val="微軟正黑體"/>
        <family val="2"/>
        <charset val="136"/>
      </rPr>
      <t xml:space="preserve">種子依次編入</t>
    </r>
    <r>
      <rPr>
        <sz val="12"/>
        <rFont val="Calibri"/>
        <family val="2"/>
        <charset val="1"/>
      </rPr>
      <t xml:space="preserve">A</t>
    </r>
    <r>
      <rPr>
        <sz val="12"/>
        <rFont val="微軟正黑體"/>
        <family val="2"/>
        <charset val="136"/>
      </rPr>
      <t xml:space="preserve">至</t>
    </r>
    <r>
      <rPr>
        <sz val="12"/>
        <rFont val="Calibri"/>
        <family val="2"/>
        <charset val="1"/>
      </rPr>
      <t xml:space="preserve">H</t>
    </r>
    <r>
      <rPr>
        <sz val="12"/>
        <rFont val="微軟正黑體"/>
        <family val="2"/>
        <charset val="136"/>
      </rPr>
      <t xml:space="preserve">組。</t>
    </r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</si>
  <si>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</si>
  <si>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</si>
  <si>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</si>
  <si>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</si>
  <si>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</si>
  <si>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</si>
  <si>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</si>
  <si>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H</t>
  </si>
  <si>
    <t xml:space="preserve">SEED#1</t>
  </si>
  <si>
    <t xml:space="preserve">SEED#2</t>
  </si>
  <si>
    <t xml:space="preserve">SEED#3</t>
  </si>
  <si>
    <t xml:space="preserve">SEED#4</t>
  </si>
  <si>
    <t xml:space="preserve">SEED#5</t>
  </si>
  <si>
    <t xml:space="preserve">SEED#6</t>
  </si>
  <si>
    <t xml:space="preserve">SEED#7</t>
  </si>
  <si>
    <t xml:space="preserve">SEED#8</t>
  </si>
  <si>
    <t xml:space="preserve">SEED#16</t>
  </si>
  <si>
    <t xml:space="preserve">SEED#15</t>
  </si>
  <si>
    <t xml:space="preserve">SEED#14</t>
  </si>
  <si>
    <t xml:space="preserve">SEED#13</t>
  </si>
  <si>
    <t xml:space="preserve">SEED#12</t>
  </si>
  <si>
    <t xml:space="preserve">SEED#11</t>
  </si>
  <si>
    <t xml:space="preserve">SEED#10</t>
  </si>
  <si>
    <t xml:space="preserve">SEED#9</t>
  </si>
  <si>
    <t xml:space="preserve">SEED#17</t>
  </si>
  <si>
    <t xml:space="preserve">SEED#18</t>
  </si>
  <si>
    <t xml:space="preserve">SEED#19</t>
  </si>
  <si>
    <t xml:space="preserve">SEED#20</t>
  </si>
  <si>
    <t xml:space="preserve">SEED#21</t>
  </si>
  <si>
    <t xml:space="preserve">SEED#22</t>
  </si>
  <si>
    <t xml:space="preserve">SEED#23</t>
  </si>
  <si>
    <t xml:space="preserve">SEED#24</t>
  </si>
  <si>
    <t xml:space="preserve">SEED#32</t>
  </si>
  <si>
    <t xml:space="preserve">SEED#31</t>
  </si>
  <si>
    <t xml:space="preserve">SEED#30</t>
  </si>
  <si>
    <t xml:space="preserve">SEED#29</t>
  </si>
  <si>
    <t xml:space="preserve">SEED#28</t>
  </si>
  <si>
    <t xml:space="preserve">SEED#27</t>
  </si>
  <si>
    <t xml:space="preserve">SEED#26</t>
  </si>
  <si>
    <t xml:space="preserve">SEED#25</t>
  </si>
  <si>
    <r>
      <rPr>
        <sz val="7"/>
        <rFont val="新細明體"/>
        <family val="1"/>
        <charset val="136"/>
      </rPr>
      <t xml:space="preserve">                  </t>
    </r>
    <r>
      <rPr>
        <sz val="12"/>
        <rFont val="微軟正黑體"/>
        <family val="2"/>
        <charset val="136"/>
      </rPr>
      <t xml:space="preserve">小組單循環比賽中得分由高至低依次排名次。首次名晉級。</t>
    </r>
  </si>
  <si>
    <r>
      <rPr>
        <sz val="7"/>
        <rFont val="新細明體"/>
        <family val="1"/>
        <charset val="136"/>
      </rPr>
      <t xml:space="preserve">                </t>
    </r>
    <r>
      <rPr>
        <sz val="12"/>
        <rFont val="微軟正黑體"/>
        <family val="2"/>
        <charset val="136"/>
      </rPr>
      <t xml:space="preserve">第三名為名次</t>
    </r>
    <r>
      <rPr>
        <sz val="12"/>
        <rFont val="Calibri"/>
        <family val="2"/>
        <charset val="1"/>
      </rPr>
      <t xml:space="preserve">17</t>
    </r>
    <r>
      <rPr>
        <sz val="12"/>
        <rFont val="微軟正黑體"/>
        <family val="2"/>
        <charset val="136"/>
      </rPr>
      <t xml:space="preserve">得</t>
    </r>
    <r>
      <rPr>
        <sz val="12"/>
        <rFont val="Calibri"/>
        <family val="2"/>
        <charset val="1"/>
      </rPr>
      <t xml:space="preserve">48</t>
    </r>
    <r>
      <rPr>
        <sz val="12"/>
        <rFont val="微軟正黑體"/>
        <family val="2"/>
        <charset val="136"/>
      </rPr>
      <t xml:space="preserve">種子分。</t>
    </r>
  </si>
  <si>
    <r>
      <rPr>
        <sz val="7"/>
        <rFont val="新細明體"/>
        <family val="1"/>
        <charset val="136"/>
      </rPr>
      <t xml:space="preserve">                </t>
    </r>
    <r>
      <rPr>
        <sz val="12"/>
        <rFont val="微軟正黑體"/>
        <family val="2"/>
        <charset val="136"/>
      </rPr>
      <t xml:space="preserve">第四名為名次</t>
    </r>
    <r>
      <rPr>
        <sz val="12"/>
        <rFont val="Calibri"/>
        <family val="2"/>
        <charset val="1"/>
      </rPr>
      <t xml:space="preserve">25</t>
    </r>
    <r>
      <rPr>
        <sz val="12"/>
        <rFont val="微軟正黑體"/>
        <family val="2"/>
        <charset val="136"/>
      </rPr>
      <t xml:space="preserve">得</t>
    </r>
    <r>
      <rPr>
        <sz val="12"/>
        <rFont val="Calibri"/>
        <family val="2"/>
        <charset val="1"/>
      </rPr>
      <t xml:space="preserve">36</t>
    </r>
    <r>
      <rPr>
        <sz val="12"/>
        <rFont val="微軟正黑體"/>
        <family val="2"/>
        <charset val="136"/>
      </rPr>
      <t xml:space="preserve">種子分。</t>
    </r>
  </si>
  <si>
    <r>
      <rPr>
        <sz val="12"/>
        <color rgb="FF000000"/>
        <rFont val="Calibri"/>
        <family val="2"/>
        <charset val="1"/>
      </rPr>
      <t xml:space="preserve">2.      16</t>
    </r>
    <r>
      <rPr>
        <sz val="12"/>
        <color rgb="FF000000"/>
        <rFont val="微軟正黑體"/>
        <family val="2"/>
        <charset val="136"/>
      </rPr>
      <t xml:space="preserve">隊進行淘汰賽，賽出</t>
    </r>
    <r>
      <rPr>
        <sz val="12"/>
        <color rgb="FF000000"/>
        <rFont val="Calibri"/>
        <family val="2"/>
        <charset val="1"/>
      </rPr>
      <t xml:space="preserve">1</t>
    </r>
    <r>
      <rPr>
        <sz val="12"/>
        <color rgb="FF000000"/>
        <rFont val="微軟正黑體"/>
        <family val="2"/>
        <charset val="136"/>
      </rPr>
      <t xml:space="preserve">至</t>
    </r>
    <r>
      <rPr>
        <sz val="12"/>
        <color rgb="FF000000"/>
        <rFont val="Calibri"/>
        <family val="2"/>
        <charset val="1"/>
      </rPr>
      <t xml:space="preserve">9</t>
    </r>
    <r>
      <rPr>
        <sz val="12"/>
        <color rgb="FF000000"/>
        <rFont val="微軟正黑體"/>
        <family val="2"/>
        <charset val="136"/>
      </rPr>
      <t xml:space="preserve">名次。</t>
    </r>
  </si>
  <si>
    <t xml:space="preserve">MB1</t>
  </si>
  <si>
    <t xml:space="preserve">MB9</t>
  </si>
  <si>
    <t xml:space="preserve">MB2</t>
  </si>
  <si>
    <t xml:space="preserve">1st</t>
  </si>
  <si>
    <t xml:space="preserve">pts</t>
  </si>
  <si>
    <t xml:space="preserve">MB13</t>
  </si>
  <si>
    <t xml:space="preserve">2nd</t>
  </si>
  <si>
    <t xml:space="preserve">3rd</t>
  </si>
  <si>
    <t xml:space="preserve">4th</t>
  </si>
  <si>
    <t xml:space="preserve">5th</t>
  </si>
  <si>
    <t xml:space="preserve">MB3</t>
  </si>
  <si>
    <t xml:space="preserve">9th</t>
  </si>
  <si>
    <t xml:space="preserve">MB10</t>
  </si>
  <si>
    <t xml:space="preserve">MB4</t>
  </si>
  <si>
    <t xml:space="preserve">MB16</t>
  </si>
  <si>
    <t xml:space="preserve">Final 1/2 places</t>
  </si>
  <si>
    <t xml:space="preserve">17th</t>
  </si>
  <si>
    <t xml:space="preserve">棄權</t>
  </si>
  <si>
    <t xml:space="preserve">霖完未Jack</t>
  </si>
  <si>
    <t xml:space="preserve">MB5</t>
  </si>
  <si>
    <t xml:space="preserve">Yam</t>
  </si>
  <si>
    <t xml:space="preserve">MJ</t>
  </si>
  <si>
    <t xml:space="preserve">25th</t>
  </si>
  <si>
    <t xml:space="preserve">FW</t>
  </si>
  <si>
    <t xml:space="preserve">MB11</t>
  </si>
  <si>
    <t xml:space="preserve">No</t>
  </si>
  <si>
    <t xml:space="preserve">AK</t>
  </si>
  <si>
    <t xml:space="preserve">華麗過身</t>
  </si>
  <si>
    <t xml:space="preserve">Special</t>
  </si>
  <si>
    <t xml:space="preserve">MB6</t>
  </si>
  <si>
    <t xml:space="preserve">哥斯拉</t>
  </si>
  <si>
    <t xml:space="preserve">MB14</t>
  </si>
  <si>
    <t xml:space="preserve">MB7</t>
  </si>
  <si>
    <t xml:space="preserve">MB12</t>
  </si>
  <si>
    <t xml:space="preserve">MB15</t>
  </si>
  <si>
    <t xml:space="preserve">Final 3/4 places</t>
  </si>
  <si>
    <t xml:space="preserve">MB8</t>
  </si>
  <si>
    <t xml:space="preserve">120 pts</t>
  </si>
  <si>
    <t xml:space="preserve">108 pts</t>
  </si>
  <si>
    <t xml:space="preserve">96 pts</t>
  </si>
  <si>
    <t xml:space="preserve">84 pts</t>
  </si>
  <si>
    <t xml:space="preserve">72 pts</t>
  </si>
  <si>
    <t xml:space="preserve">54 pts</t>
  </si>
  <si>
    <t xml:space="preserve">Playing Schedule (Men's Division II)</t>
  </si>
  <si>
    <r>
      <rPr>
        <b val="true"/>
        <sz val="18"/>
        <rFont val="微軟正黑體"/>
        <family val="2"/>
        <charset val="136"/>
      </rPr>
      <t xml:space="preserve">賽程表</t>
    </r>
    <r>
      <rPr>
        <b val="true"/>
        <sz val="18"/>
        <rFont val="新細明體"/>
        <family val="1"/>
        <charset val="136"/>
      </rPr>
      <t xml:space="preserve"> </t>
    </r>
    <r>
      <rPr>
        <b val="true"/>
        <sz val="18"/>
        <rFont val="Calibri"/>
        <family val="2"/>
        <charset val="1"/>
      </rPr>
      <t xml:space="preserve">(</t>
    </r>
    <r>
      <rPr>
        <b val="true"/>
        <sz val="18"/>
        <rFont val="微軟正黑體"/>
        <family val="2"/>
        <charset val="136"/>
      </rPr>
      <t xml:space="preserve">男子乙組</t>
    </r>
    <r>
      <rPr>
        <b val="true"/>
        <sz val="18"/>
        <rFont val="Calibri"/>
        <family val="2"/>
        <charset val="1"/>
      </rPr>
      <t xml:space="preserve">)</t>
    </r>
  </si>
  <si>
    <t xml:space="preserve">局數</t>
  </si>
  <si>
    <t xml:space="preserve">分數</t>
  </si>
  <si>
    <t xml:space="preserve">????</t>
  </si>
  <si>
    <t xml:space="preserve">POOL</t>
  </si>
  <si>
    <t xml:space="preserve">Group</t>
  </si>
  <si>
    <t xml:space="preserve">TEAMS</t>
  </si>
  <si>
    <t xml:space="preserve">TEAM A</t>
  </si>
  <si>
    <t xml:space="preserve">TEAM B</t>
  </si>
  <si>
    <t xml:space="preserve">Serial no.</t>
  </si>
  <si>
    <t xml:space="preserve">分組</t>
  </si>
  <si>
    <t xml:space="preserve">Match No.</t>
  </si>
  <si>
    <t xml:space="preserve">對賽隊</t>
  </si>
  <si>
    <t xml:space="preserve">Vs</t>
  </si>
  <si>
    <t xml:space="preserve">楠天晴朗 NO SHOW</t>
  </si>
  <si>
    <t xml:space="preserve">Position</t>
  </si>
  <si>
    <t xml:space="preserve">Win</t>
  </si>
  <si>
    <t xml:space="preserve">Draw</t>
  </si>
  <si>
    <t xml:space="preserve">Loss</t>
  </si>
  <si>
    <t xml:space="preserve">SWC NO SHOW</t>
  </si>
  <si>
    <t xml:space="preserve">21:4, 21:3</t>
  </si>
  <si>
    <t xml:space="preserve">16:21, 11:21</t>
  </si>
  <si>
    <r>
      <rPr>
        <sz val="12"/>
        <rFont val="細明體"/>
        <family val="3"/>
        <charset val="136"/>
      </rPr>
      <t xml:space="preserve">壞人＋</t>
    </r>
    <r>
      <rPr>
        <sz val="12"/>
        <rFont val="Calibri"/>
        <family val="2"/>
        <charset val="1"/>
      </rPr>
      <t xml:space="preserve">barcode</t>
    </r>
    <r>
      <rPr>
        <sz val="12"/>
        <rFont val="細明體"/>
        <family val="3"/>
        <charset val="136"/>
      </rPr>
      <t xml:space="preserve">頭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"/>
      </rPr>
      <t xml:space="preserve">NO SHOW</t>
    </r>
  </si>
  <si>
    <t xml:space="preserve">21:12, 21:17</t>
  </si>
  <si>
    <t xml:space="preserve">18:21, 21:18</t>
  </si>
  <si>
    <r>
      <rPr>
        <sz val="12"/>
        <rFont val="細明體"/>
        <family val="3"/>
        <charset val="136"/>
      </rPr>
      <t xml:space="preserve">三局專家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"/>
      </rPr>
      <t xml:space="preserve">withdraw due to injury</t>
    </r>
  </si>
  <si>
    <t xml:space="preserve">SCAA PY NO SHOW</t>
  </si>
  <si>
    <t xml:space="preserve">1987.5 NO SHOW</t>
  </si>
  <si>
    <t xml:space="preserve">-</t>
  </si>
  <si>
    <t xml:space="preserve">Both Teams NO SHOW</t>
  </si>
  <si>
    <t xml:space="preserve">15:21, 21:8</t>
  </si>
  <si>
    <t xml:space="preserve">21:16, 21:17</t>
  </si>
  <si>
    <t xml:space="preserve">20:22, 21:7</t>
  </si>
  <si>
    <t xml:space="preserve">21:18, 21:14</t>
  </si>
  <si>
    <t xml:space="preserve">21:19, 21:17</t>
  </si>
  <si>
    <t xml:space="preserve">21:16, 21:11</t>
  </si>
  <si>
    <t xml:space="preserve">21:23, 21:14</t>
  </si>
  <si>
    <t xml:space="preserve">19:21, 21:15</t>
  </si>
  <si>
    <t xml:space="preserve">21:18, 21:16</t>
  </si>
  <si>
    <t xml:space="preserve">21:5, 21:6</t>
  </si>
  <si>
    <t xml:space="preserve">21:13, 21:10</t>
  </si>
  <si>
    <t xml:space="preserve">21:10, 21:12</t>
  </si>
  <si>
    <t xml:space="preserve">12:21, 6:21</t>
  </si>
  <si>
    <t xml:space="preserve">21:8, 21:14</t>
  </si>
  <si>
    <t xml:space="preserve">21:17, 21:15</t>
  </si>
  <si>
    <t xml:space="preserve">21:14, 21:15</t>
  </si>
  <si>
    <t xml:space="preserve">21:18, 17:21</t>
  </si>
  <si>
    <t xml:space="preserve">SCAA the chosen one</t>
  </si>
  <si>
    <t xml:space="preserve">19:21, 8:21</t>
  </si>
  <si>
    <t xml:space="preserve">21:13, 21:15</t>
  </si>
  <si>
    <t xml:space="preserve">21:17, 21:11</t>
  </si>
  <si>
    <t xml:space="preserve">21:7, 21:9</t>
  </si>
  <si>
    <t xml:space="preserve">21:18, 21:17</t>
  </si>
  <si>
    <t xml:space="preserve">23:21, 19:21</t>
  </si>
  <si>
    <t xml:space="preserve">21:19, 24:22</t>
  </si>
  <si>
    <t xml:space="preserve">21:11, 21:8</t>
  </si>
  <si>
    <t xml:space="preserve">11:21, 19:21</t>
  </si>
  <si>
    <r>
      <rPr>
        <sz val="12"/>
        <rFont val="細明體"/>
        <family val="3"/>
        <charset val="136"/>
      </rPr>
      <t xml:space="preserve">紅藍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"/>
      </rPr>
      <t xml:space="preserve">Withdraw</t>
    </r>
  </si>
  <si>
    <r>
      <rPr>
        <sz val="12"/>
        <rFont val="細明體"/>
        <family val="3"/>
        <charset val="136"/>
      </rPr>
      <t xml:space="preserve">呂郭碧鳳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"/>
      </rPr>
      <t xml:space="preserve">Withdraw</t>
    </r>
  </si>
  <si>
    <r>
      <rPr>
        <b val="true"/>
        <sz val="16"/>
        <color rgb="FF0000FF"/>
        <rFont val="Microsoft JhengHei"/>
        <family val="2"/>
        <charset val="136"/>
      </rPr>
      <t xml:space="preserve">種子隊名單</t>
    </r>
    <r>
      <rPr>
        <b val="true"/>
        <sz val="16"/>
        <color rgb="FF0000FF"/>
        <rFont val="Calibri"/>
        <family val="2"/>
        <charset val="1"/>
      </rPr>
      <t xml:space="preserve">(</t>
    </r>
    <r>
      <rPr>
        <b val="true"/>
        <sz val="16"/>
        <color rgb="FF0000FF"/>
        <rFont val="Microsoft JhengHei"/>
        <family val="2"/>
        <charset val="136"/>
      </rPr>
      <t xml:space="preserve">表二</t>
    </r>
    <r>
      <rPr>
        <b val="true"/>
        <sz val="16"/>
        <color rgb="FF0000FF"/>
        <rFont val="Calibri"/>
        <family val="2"/>
        <charset val="1"/>
      </rPr>
      <t xml:space="preserve">)</t>
    </r>
  </si>
  <si>
    <r>
      <rPr>
        <b val="true"/>
        <sz val="14"/>
        <rFont val="Microsoft JhengHei"/>
        <family val="2"/>
        <charset val="136"/>
      </rPr>
      <t xml:space="preserve">球員</t>
    </r>
    <r>
      <rPr>
        <b val="true"/>
        <sz val="14"/>
        <rFont val="Calibri"/>
        <family val="2"/>
        <charset val="1"/>
      </rPr>
      <t xml:space="preserve">1</t>
    </r>
  </si>
  <si>
    <r>
      <rPr>
        <b val="true"/>
        <sz val="14"/>
        <rFont val="Microsoft JhengHei"/>
        <family val="2"/>
        <charset val="136"/>
      </rPr>
      <t xml:space="preserve">球員</t>
    </r>
    <r>
      <rPr>
        <b val="true"/>
        <sz val="14"/>
        <rFont val="Calibri"/>
        <family val="2"/>
        <charset val="1"/>
      </rPr>
      <t xml:space="preserve">2</t>
    </r>
  </si>
  <si>
    <t xml:space="preserve">筱瑩</t>
  </si>
  <si>
    <t xml:space="preserve">陳筱琳</t>
  </si>
  <si>
    <t xml:space="preserve">F750</t>
  </si>
  <si>
    <t xml:space="preserve">馬曉瑩</t>
  </si>
  <si>
    <t xml:space="preserve">F757</t>
  </si>
  <si>
    <t xml:space="preserve">The Passionate Miami</t>
  </si>
  <si>
    <t xml:space="preserve">周祖因</t>
  </si>
  <si>
    <t xml:space="preserve">F649</t>
  </si>
  <si>
    <t xml:space="preserve">林詩敏</t>
  </si>
  <si>
    <t xml:space="preserve">F596</t>
  </si>
  <si>
    <t xml:space="preserve">Reunion </t>
  </si>
  <si>
    <t xml:space="preserve">任頌欣</t>
  </si>
  <si>
    <t xml:space="preserve">F585</t>
  </si>
  <si>
    <t xml:space="preserve">劉天慧</t>
  </si>
  <si>
    <t xml:space="preserve">F142</t>
  </si>
  <si>
    <t xml:space="preserve">薯仔一隊</t>
  </si>
  <si>
    <t xml:space="preserve">劉錦玉</t>
  </si>
  <si>
    <t xml:space="preserve">F631</t>
  </si>
  <si>
    <r>
      <rPr>
        <sz val="14"/>
        <rFont val="Microsoft JhengHei"/>
        <family val="2"/>
        <charset val="136"/>
      </rPr>
      <t xml:space="preserve">黎子悠</t>
    </r>
    <r>
      <rPr>
        <sz val="14"/>
        <rFont val="Microsoft YaHei"/>
        <family val="2"/>
        <charset val="136"/>
      </rPr>
      <t xml:space="preserve"> </t>
    </r>
  </si>
  <si>
    <t xml:space="preserve">MS YY</t>
  </si>
  <si>
    <r>
      <rPr>
        <sz val="14"/>
        <rFont val="Microsoft JhengHei"/>
        <family val="2"/>
        <charset val="136"/>
      </rPr>
      <t xml:space="preserve">麥</t>
    </r>
    <r>
      <rPr>
        <sz val="14"/>
        <rFont val="Microsoft YaHei"/>
        <family val="2"/>
        <charset val="136"/>
      </rPr>
      <t xml:space="preserve">𩓙</t>
    </r>
    <r>
      <rPr>
        <sz val="14"/>
        <rFont val="Microsoft JhengHei"/>
        <family val="2"/>
        <charset val="136"/>
      </rPr>
      <t xml:space="preserve">恩</t>
    </r>
  </si>
  <si>
    <t xml:space="preserve">F672</t>
  </si>
  <si>
    <t xml:space="preserve">黃雪怡</t>
  </si>
  <si>
    <t xml:space="preserve">F773</t>
  </si>
  <si>
    <t xml:space="preserve">MKC</t>
  </si>
  <si>
    <t xml:space="preserve">曾子紅</t>
  </si>
  <si>
    <t xml:space="preserve">F560</t>
  </si>
  <si>
    <t xml:space="preserve">張芳婷</t>
  </si>
  <si>
    <t xml:space="preserve">F616</t>
  </si>
  <si>
    <t xml:space="preserve">J&amp;M</t>
  </si>
  <si>
    <t xml:space="preserve">布諾珩</t>
  </si>
  <si>
    <t xml:space="preserve">F584</t>
  </si>
  <si>
    <t xml:space="preserve">廖美恩</t>
  </si>
  <si>
    <t xml:space="preserve">F437</t>
  </si>
  <si>
    <t xml:space="preserve">KB</t>
  </si>
  <si>
    <t xml:space="preserve">劉家琪</t>
  </si>
  <si>
    <t xml:space="preserve">F640</t>
  </si>
  <si>
    <t xml:space="preserve">陳潔怡</t>
  </si>
  <si>
    <t xml:space="preserve">limit</t>
  </si>
  <si>
    <t xml:space="preserve">陳嬿而</t>
  </si>
  <si>
    <t xml:space="preserve">黎曉彤</t>
  </si>
  <si>
    <t xml:space="preserve">A3, B3, C3, D3, D4</t>
  </si>
  <si>
    <t xml:space="preserve">爭氣</t>
  </si>
  <si>
    <t xml:space="preserve">吳學怡</t>
  </si>
  <si>
    <t xml:space="preserve">柯均宜</t>
  </si>
  <si>
    <t xml:space="preserve">F506</t>
  </si>
  <si>
    <t xml:space="preserve">BESS</t>
  </si>
  <si>
    <t xml:space="preserve">黎佩瑩</t>
  </si>
  <si>
    <t xml:space="preserve">F588</t>
  </si>
  <si>
    <t xml:space="preserve">何敏鈴</t>
  </si>
  <si>
    <t xml:space="preserve">F156</t>
  </si>
  <si>
    <t xml:space="preserve">tung&amp;yeung </t>
  </si>
  <si>
    <t xml:space="preserve">何彤彤</t>
  </si>
  <si>
    <t xml:space="preserve">黎子洋</t>
  </si>
  <si>
    <t xml:space="preserve">Glory</t>
  </si>
  <si>
    <t xml:space="preserve">林淑怡</t>
  </si>
  <si>
    <t xml:space="preserve">F675</t>
  </si>
  <si>
    <t xml:space="preserve">石珈甄</t>
  </si>
  <si>
    <t xml:space="preserve">F636</t>
  </si>
  <si>
    <t xml:space="preserve">F691</t>
  </si>
  <si>
    <t xml:space="preserve">F692</t>
  </si>
  <si>
    <t xml:space="preserve">F693</t>
  </si>
  <si>
    <t xml:space="preserve">F694</t>
  </si>
  <si>
    <t xml:space="preserve">F695</t>
  </si>
  <si>
    <t xml:space="preserve">F696</t>
  </si>
  <si>
    <t xml:space="preserve">F697</t>
  </si>
  <si>
    <t xml:space="preserve">F698</t>
  </si>
  <si>
    <t xml:space="preserve">F699</t>
  </si>
  <si>
    <t xml:space="preserve">F700</t>
  </si>
  <si>
    <t xml:space="preserve">F701</t>
  </si>
  <si>
    <t xml:space="preserve">F702</t>
  </si>
  <si>
    <t xml:space="preserve">F703</t>
  </si>
  <si>
    <t xml:space="preserve">F704</t>
  </si>
  <si>
    <t xml:space="preserve">F705</t>
  </si>
  <si>
    <t xml:space="preserve">F706</t>
  </si>
  <si>
    <t xml:space="preserve">F707</t>
  </si>
  <si>
    <t xml:space="preserve">F708</t>
  </si>
  <si>
    <t xml:space="preserve">F709</t>
  </si>
  <si>
    <t xml:space="preserve">F710</t>
  </si>
  <si>
    <t xml:space="preserve">F711</t>
  </si>
  <si>
    <t xml:space="preserve">QT4</t>
  </si>
  <si>
    <t xml:space="preserve">F712</t>
  </si>
  <si>
    <t xml:space="preserve">QT5</t>
  </si>
  <si>
    <t xml:space="preserve">F713</t>
  </si>
  <si>
    <t xml:space="preserve">F714</t>
  </si>
  <si>
    <t xml:space="preserve">F715</t>
  </si>
  <si>
    <t xml:space="preserve">F716</t>
  </si>
  <si>
    <t xml:space="preserve">F717</t>
  </si>
  <si>
    <t xml:space="preserve">F718</t>
  </si>
  <si>
    <t xml:space="preserve">F719</t>
  </si>
  <si>
    <t xml:space="preserve">F720</t>
  </si>
  <si>
    <t xml:space="preserve"> AB4</t>
  </si>
  <si>
    <t xml:space="preserve">F721</t>
  </si>
  <si>
    <t xml:space="preserve">F722</t>
  </si>
  <si>
    <t xml:space="preserve">F723</t>
  </si>
  <si>
    <t xml:space="preserve">F724</t>
  </si>
  <si>
    <t xml:space="preserve">F725</t>
  </si>
  <si>
    <r>
      <rPr>
        <sz val="14"/>
        <color rgb="FF000000"/>
        <rFont val="Calibri"/>
        <family val="2"/>
        <charset val="1"/>
      </rPr>
      <t xml:space="preserve">I.       </t>
    </r>
    <r>
      <rPr>
        <sz val="14"/>
        <color rgb="FF000000"/>
        <rFont val="Microsoft JhengHei"/>
        <family val="2"/>
        <charset val="136"/>
      </rPr>
      <t xml:space="preserve">女子乙組：</t>
    </r>
  </si>
  <si>
    <r>
      <rPr>
        <sz val="12"/>
        <color rgb="FF000000"/>
        <rFont val="Calibri"/>
        <family val="2"/>
        <charset val="1"/>
      </rPr>
      <t xml:space="preserve">a.</t>
    </r>
    <r>
      <rPr>
        <sz val="7"/>
        <color rgb="FF000000"/>
        <rFont val="Calibri"/>
        <family val="2"/>
        <charset val="1"/>
      </rPr>
      <t xml:space="preserve">        </t>
    </r>
    <r>
      <rPr>
        <sz val="12"/>
        <color rgb="FF000000"/>
        <rFont val="Microsoft JhengHei"/>
        <family val="2"/>
        <charset val="136"/>
      </rPr>
      <t xml:space="preserve">分組方法：</t>
    </r>
  </si>
  <si>
    <r>
      <rPr>
        <sz val="12"/>
        <color rgb="FF000000"/>
        <rFont val="Calibri"/>
        <family val="2"/>
        <charset val="1"/>
      </rPr>
      <t xml:space="preserve">i</t>
    </r>
    <r>
      <rPr>
        <sz val="12"/>
        <color rgb="FF000000"/>
        <rFont val="Microsoft JhengHei"/>
        <family val="2"/>
        <charset val="136"/>
      </rPr>
      <t xml:space="preserve">、</t>
    </r>
    <r>
      <rPr>
        <sz val="7"/>
        <color rgb="FF000000"/>
        <rFont val="新細明體"/>
        <family val="1"/>
        <charset val="136"/>
      </rPr>
      <t xml:space="preserve">                     </t>
    </r>
    <r>
      <rPr>
        <sz val="12"/>
        <color rgb="FF000000"/>
        <rFont val="Microsoft JhengHei"/>
        <family val="2"/>
        <charset val="136"/>
      </rPr>
      <t xml:space="preserve">以種子分（</t>
    </r>
    <r>
      <rPr>
        <sz val="12"/>
        <color rgb="FF000000"/>
        <rFont val="Calibri"/>
        <family val="2"/>
        <charset val="1"/>
      </rPr>
      <t xml:space="preserve">SEEDING POINT</t>
    </r>
    <r>
      <rPr>
        <sz val="12"/>
        <color rgb="FF000000"/>
        <rFont val="Microsoft JhengHei"/>
        <family val="2"/>
        <charset val="136"/>
      </rPr>
      <t xml:space="preserve">）排列種子隊。</t>
    </r>
  </si>
  <si>
    <r>
      <rPr>
        <sz val="12"/>
        <rFont val="Calibri"/>
        <family val="2"/>
        <charset val="1"/>
      </rPr>
      <t xml:space="preserve">ii</t>
    </r>
    <r>
      <rPr>
        <sz val="12"/>
        <rFont val="Microsoft JhengHei"/>
        <family val="2"/>
        <charset val="136"/>
      </rPr>
      <t xml:space="preserve">、</t>
    </r>
    <r>
      <rPr>
        <sz val="7"/>
        <rFont val="新細明體"/>
        <family val="1"/>
        <charset val="136"/>
      </rPr>
      <t xml:space="preserve">                    </t>
    </r>
    <r>
      <rPr>
        <sz val="12"/>
        <rFont val="Microsoft JhengHei"/>
        <family val="2"/>
        <charset val="136"/>
      </rPr>
      <t xml:space="preserve">第</t>
    </r>
    <r>
      <rPr>
        <sz val="12"/>
        <rFont val="Calibri"/>
        <family val="2"/>
        <charset val="1"/>
      </rPr>
      <t xml:space="preserve">1</t>
    </r>
    <r>
      <rPr>
        <sz val="12"/>
        <rFont val="Microsoft JhengHei"/>
        <family val="2"/>
        <charset val="136"/>
      </rPr>
      <t xml:space="preserve">至第</t>
    </r>
    <r>
      <rPr>
        <sz val="12"/>
        <rFont val="Calibri"/>
        <family val="2"/>
        <charset val="1"/>
      </rPr>
      <t xml:space="preserve">19</t>
    </r>
    <r>
      <rPr>
        <sz val="12"/>
        <rFont val="Microsoft JhengHei"/>
        <family val="2"/>
        <charset val="136"/>
      </rPr>
      <t xml:space="preserve">種子依次編入</t>
    </r>
    <r>
      <rPr>
        <sz val="12"/>
        <rFont val="Calibri"/>
        <family val="2"/>
        <charset val="1"/>
      </rPr>
      <t xml:space="preserve">A</t>
    </r>
    <r>
      <rPr>
        <sz val="12"/>
        <rFont val="Microsoft JhengHei"/>
        <family val="2"/>
        <charset val="136"/>
      </rPr>
      <t xml:space="preserve">至</t>
    </r>
    <r>
      <rPr>
        <sz val="12"/>
        <rFont val="Calibri"/>
        <family val="2"/>
        <charset val="1"/>
      </rPr>
      <t xml:space="preserve">F</t>
    </r>
    <r>
      <rPr>
        <sz val="12"/>
        <rFont val="Microsoft JhengHei"/>
        <family val="2"/>
        <charset val="136"/>
      </rPr>
      <t xml:space="preserve">組。</t>
    </r>
  </si>
  <si>
    <r>
      <rPr>
        <sz val="12"/>
        <rFont val="Microsoft JhengHei"/>
        <family val="2"/>
        <charset val="136"/>
      </rPr>
      <t xml:space="preserve">小組單循環比賽中得分由高至低依次排名次，首次名晉級。</t>
    </r>
    <r>
      <rPr>
        <sz val="12"/>
        <rFont val="Calibri"/>
        <family val="2"/>
        <charset val="1"/>
      </rPr>
      <t xml:space="preserve">(</t>
    </r>
    <r>
      <rPr>
        <sz val="12"/>
        <rFont val="Microsoft JhengHei"/>
        <family val="2"/>
        <charset val="136"/>
      </rPr>
      <t xml:space="preserve">如隊伍成績相同，將進行抽籤</t>
    </r>
    <r>
      <rPr>
        <sz val="12"/>
        <rFont val="Calibri"/>
        <family val="2"/>
        <charset val="1"/>
      </rPr>
      <t xml:space="preserve">)</t>
    </r>
  </si>
  <si>
    <r>
      <rPr>
        <sz val="12"/>
        <rFont val="Microsoft JhengHei"/>
        <family val="2"/>
        <charset val="136"/>
      </rPr>
      <t xml:space="preserve">第</t>
    </r>
    <r>
      <rPr>
        <sz val="12"/>
        <rFont val="Calibri"/>
        <family val="2"/>
        <charset val="1"/>
      </rPr>
      <t xml:space="preserve">3</t>
    </r>
    <r>
      <rPr>
        <sz val="12"/>
        <rFont val="Microsoft JhengHei"/>
        <family val="2"/>
        <charset val="136"/>
      </rPr>
      <t xml:space="preserve">名為名次</t>
    </r>
    <r>
      <rPr>
        <sz val="12"/>
        <rFont val="Calibri"/>
        <family val="2"/>
        <charset val="1"/>
      </rPr>
      <t xml:space="preserve">13</t>
    </r>
    <r>
      <rPr>
        <sz val="12"/>
        <rFont val="Microsoft JhengHei"/>
        <family val="2"/>
        <charset val="136"/>
      </rPr>
      <t xml:space="preserve">得</t>
    </r>
    <r>
      <rPr>
        <sz val="12"/>
        <rFont val="Calibri"/>
        <family val="2"/>
        <charset val="1"/>
      </rPr>
      <t xml:space="preserve">48</t>
    </r>
    <r>
      <rPr>
        <sz val="12"/>
        <rFont val="Microsoft JhengHei"/>
        <family val="2"/>
        <charset val="136"/>
      </rPr>
      <t xml:space="preserve">種子分。</t>
    </r>
  </si>
  <si>
    <r>
      <rPr>
        <sz val="12"/>
        <rFont val="Microsoft JhengHei"/>
        <family val="2"/>
        <charset val="136"/>
      </rPr>
      <t xml:space="preserve">第</t>
    </r>
    <r>
      <rPr>
        <sz val="12"/>
        <rFont val="Calibri"/>
        <family val="2"/>
        <charset val="1"/>
      </rPr>
      <t xml:space="preserve">4</t>
    </r>
    <r>
      <rPr>
        <sz val="12"/>
        <rFont val="Microsoft JhengHei"/>
        <family val="2"/>
        <charset val="136"/>
      </rPr>
      <t xml:space="preserve">名為名次</t>
    </r>
    <r>
      <rPr>
        <sz val="12"/>
        <rFont val="Calibri"/>
        <family val="2"/>
        <charset val="1"/>
      </rPr>
      <t xml:space="preserve">19</t>
    </r>
    <r>
      <rPr>
        <sz val="12"/>
        <rFont val="Microsoft JhengHei"/>
        <family val="2"/>
        <charset val="136"/>
      </rPr>
      <t xml:space="preserve">得</t>
    </r>
    <r>
      <rPr>
        <sz val="12"/>
        <rFont val="Calibri"/>
        <family val="2"/>
        <charset val="1"/>
      </rPr>
      <t xml:space="preserve">36</t>
    </r>
    <r>
      <rPr>
        <sz val="12"/>
        <rFont val="Microsoft JhengHei"/>
        <family val="2"/>
        <charset val="136"/>
      </rPr>
      <t xml:space="preserve">種子分。</t>
    </r>
  </si>
  <si>
    <r>
      <rPr>
        <sz val="12"/>
        <color rgb="FF000000"/>
        <rFont val="Calibri"/>
        <family val="2"/>
        <charset val="1"/>
      </rPr>
      <t xml:space="preserve">b.      12</t>
    </r>
    <r>
      <rPr>
        <sz val="12"/>
        <color rgb="FF000000"/>
        <rFont val="Microsoft JhengHei"/>
        <family val="2"/>
        <charset val="136"/>
      </rPr>
      <t xml:space="preserve">隊進行淘汰賽，賽出</t>
    </r>
    <r>
      <rPr>
        <sz val="12"/>
        <color rgb="FF000000"/>
        <rFont val="Calibri"/>
        <family val="2"/>
        <charset val="1"/>
      </rPr>
      <t xml:space="preserve">1</t>
    </r>
    <r>
      <rPr>
        <sz val="12"/>
        <color rgb="FF000000"/>
        <rFont val="Microsoft JhengHei"/>
        <family val="2"/>
        <charset val="136"/>
      </rPr>
      <t xml:space="preserve">至</t>
    </r>
    <r>
      <rPr>
        <sz val="12"/>
        <color rgb="FF000000"/>
        <rFont val="Calibri"/>
        <family val="2"/>
        <charset val="1"/>
      </rPr>
      <t xml:space="preserve">9</t>
    </r>
    <r>
      <rPr>
        <sz val="12"/>
        <color rgb="FF000000"/>
        <rFont val="Microsoft JhengHei"/>
        <family val="2"/>
        <charset val="136"/>
      </rPr>
      <t xml:space="preserve">名次。</t>
    </r>
  </si>
  <si>
    <t xml:space="preserve">WB5</t>
  </si>
  <si>
    <t xml:space="preserve">WB9</t>
  </si>
  <si>
    <t xml:space="preserve">WB6</t>
  </si>
  <si>
    <r>
      <rPr>
        <u val="single"/>
        <sz val="14"/>
        <color rgb="FF000000"/>
        <rFont val="Calibri"/>
        <family val="2"/>
        <charset val="1"/>
      </rPr>
      <t xml:space="preserve">1</t>
    </r>
    <r>
      <rPr>
        <u val="single"/>
        <vertAlign val="superscript"/>
        <sz val="14"/>
        <color rgb="FF000000"/>
        <rFont val="Calibri"/>
        <family val="2"/>
        <charset val="1"/>
      </rPr>
      <t xml:space="preserve">st</t>
    </r>
  </si>
  <si>
    <r>
      <rPr>
        <u val="single"/>
        <sz val="14"/>
        <color rgb="FF000000"/>
        <rFont val="Calibri"/>
        <family val="2"/>
        <charset val="1"/>
      </rPr>
      <t xml:space="preserve">2</t>
    </r>
    <r>
      <rPr>
        <u val="single"/>
        <vertAlign val="superscript"/>
        <sz val="14"/>
        <color rgb="FF000000"/>
        <rFont val="Calibri"/>
        <family val="2"/>
        <charset val="1"/>
      </rPr>
      <t xml:space="preserve">nd</t>
    </r>
  </si>
  <si>
    <r>
      <rPr>
        <u val="single"/>
        <sz val="14"/>
        <color rgb="FF000000"/>
        <rFont val="Calibri"/>
        <family val="2"/>
        <charset val="1"/>
      </rPr>
      <t xml:space="preserve">3</t>
    </r>
    <r>
      <rPr>
        <u val="single"/>
        <vertAlign val="superscript"/>
        <sz val="14"/>
        <color rgb="FF000000"/>
        <rFont val="Calibri"/>
        <family val="2"/>
        <charset val="1"/>
      </rPr>
      <t xml:space="preserve">rd</t>
    </r>
  </si>
  <si>
    <r>
      <rPr>
        <u val="single"/>
        <sz val="14"/>
        <color rgb="FF000000"/>
        <rFont val="Calibri"/>
        <family val="2"/>
        <charset val="1"/>
      </rPr>
      <t xml:space="preserve">4</t>
    </r>
    <r>
      <rPr>
        <u val="single"/>
        <vertAlign val="superscript"/>
        <sz val="14"/>
        <color rgb="FF000000"/>
        <rFont val="Calibri"/>
        <family val="2"/>
        <charset val="1"/>
      </rPr>
      <t xml:space="preserve">th</t>
    </r>
  </si>
  <si>
    <r>
      <rPr>
        <u val="single"/>
        <sz val="14"/>
        <color rgb="FF000000"/>
        <rFont val="Calibri"/>
        <family val="2"/>
        <charset val="1"/>
      </rPr>
      <t xml:space="preserve">5</t>
    </r>
    <r>
      <rPr>
        <u val="single"/>
        <vertAlign val="superscript"/>
        <sz val="14"/>
        <color rgb="FF000000"/>
        <rFont val="Calibri"/>
        <family val="2"/>
        <charset val="1"/>
      </rPr>
      <t xml:space="preserve">th</t>
    </r>
  </si>
  <si>
    <t xml:space="preserve">WB12</t>
  </si>
  <si>
    <r>
      <rPr>
        <u val="single"/>
        <sz val="14"/>
        <color rgb="FF000000"/>
        <rFont val="Calibri"/>
        <family val="2"/>
        <charset val="1"/>
      </rPr>
      <t xml:space="preserve">9</t>
    </r>
    <r>
      <rPr>
        <u val="single"/>
        <vertAlign val="superscript"/>
        <sz val="14"/>
        <color rgb="FF000000"/>
        <rFont val="Calibri"/>
        <family val="2"/>
        <charset val="1"/>
      </rPr>
      <t xml:space="preserve">th</t>
    </r>
  </si>
  <si>
    <t xml:space="preserve">WB7</t>
  </si>
  <si>
    <r>
      <rPr>
        <u val="single"/>
        <sz val="14"/>
        <color rgb="FF000000"/>
        <rFont val="Calibri"/>
        <family val="2"/>
        <charset val="1"/>
      </rPr>
      <t xml:space="preserve">13</t>
    </r>
    <r>
      <rPr>
        <u val="single"/>
        <vertAlign val="superscript"/>
        <sz val="14"/>
        <color rgb="FF000000"/>
        <rFont val="Calibri"/>
        <family val="2"/>
        <charset val="1"/>
      </rPr>
      <t xml:space="preserve">th</t>
    </r>
  </si>
  <si>
    <r>
      <rPr>
        <u val="single"/>
        <sz val="14"/>
        <color rgb="FF000000"/>
        <rFont val="Calibri"/>
        <family val="2"/>
        <charset val="1"/>
      </rPr>
      <t xml:space="preserve">19</t>
    </r>
    <r>
      <rPr>
        <u val="single"/>
        <vertAlign val="superscript"/>
        <sz val="14"/>
        <color rgb="FF000000"/>
        <rFont val="Calibri"/>
        <family val="2"/>
        <charset val="1"/>
      </rPr>
      <t xml:space="preserve">th</t>
    </r>
  </si>
  <si>
    <t xml:space="preserve">WB10</t>
  </si>
  <si>
    <t xml:space="preserve">WB8</t>
  </si>
  <si>
    <t xml:space="preserve">WA3</t>
  </si>
  <si>
    <t xml:space="preserve">60 pts</t>
  </si>
  <si>
    <t xml:space="preserve">Playing Schedule (Women's Division II)</t>
  </si>
  <si>
    <r>
      <rPr>
        <b val="true"/>
        <sz val="18"/>
        <rFont val="微軟正黑體"/>
        <family val="2"/>
        <charset val="136"/>
      </rPr>
      <t xml:space="preserve">賽程表</t>
    </r>
    <r>
      <rPr>
        <b val="true"/>
        <sz val="18"/>
        <rFont val="新細明體"/>
        <family val="1"/>
        <charset val="136"/>
      </rPr>
      <t xml:space="preserve"> </t>
    </r>
    <r>
      <rPr>
        <b val="true"/>
        <sz val="18"/>
        <rFont val="Calibri"/>
        <family val="2"/>
        <charset val="1"/>
      </rPr>
      <t xml:space="preserve">(</t>
    </r>
    <r>
      <rPr>
        <b val="true"/>
        <sz val="18"/>
        <rFont val="微軟正黑體"/>
        <family val="2"/>
        <charset val="136"/>
      </rPr>
      <t xml:space="preserve">女子乙組</t>
    </r>
    <r>
      <rPr>
        <b val="true"/>
        <sz val="18"/>
        <rFont val="Calibri"/>
        <family val="2"/>
        <charset val="1"/>
      </rPr>
      <t xml:space="preserve">)</t>
    </r>
  </si>
  <si>
    <t xml:space="preserve">10:21, 17:21</t>
  </si>
  <si>
    <t xml:space="preserve">21:12, 21:16</t>
  </si>
  <si>
    <t xml:space="preserve">21:5, 21:14</t>
  </si>
  <si>
    <t xml:space="preserve">21:8, 21:10</t>
  </si>
  <si>
    <t xml:space="preserve">21:9, 21:11</t>
  </si>
  <si>
    <t xml:space="preserve">13:21, 21:13</t>
  </si>
  <si>
    <t xml:space="preserve">22:20, 17:21</t>
  </si>
  <si>
    <t xml:space="preserve">21:18, 16:21</t>
  </si>
  <si>
    <t xml:space="preserve">Reunion</t>
  </si>
  <si>
    <t xml:space="preserve">21:14, 21:16</t>
  </si>
  <si>
    <t xml:space="preserve">tung&amp;yeung</t>
  </si>
  <si>
    <t xml:space="preserve">MS YY NO SHOW</t>
  </si>
  <si>
    <t xml:space="preserve">21:11, 21:13</t>
  </si>
  <si>
    <t xml:space="preserve">17:21, 14:21</t>
  </si>
  <si>
    <r>
      <rPr>
        <b val="true"/>
        <sz val="14"/>
        <rFont val="Microsoft JhengHei"/>
        <family val="2"/>
        <charset val="136"/>
      </rPr>
      <t xml:space="preserve">香港沙灘排球巡迴賽</t>
    </r>
    <r>
      <rPr>
        <b val="true"/>
        <sz val="14"/>
        <rFont val="Microsoft YaHei"/>
        <family val="2"/>
        <charset val="136"/>
      </rPr>
      <t xml:space="preserve"> </t>
    </r>
    <r>
      <rPr>
        <b val="true"/>
        <sz val="14"/>
        <rFont val="Calibri"/>
        <family val="2"/>
        <charset val="1"/>
      </rPr>
      <t xml:space="preserve">2019 </t>
    </r>
    <r>
      <rPr>
        <b val="true"/>
        <sz val="14"/>
        <rFont val="Microsoft JhengHei"/>
        <family val="2"/>
        <charset val="136"/>
      </rPr>
      <t xml:space="preserve">黃金</t>
    </r>
    <r>
      <rPr>
        <b val="true"/>
        <sz val="14"/>
        <rFont val="Calibri"/>
        <family val="2"/>
        <charset val="1"/>
      </rPr>
      <t xml:space="preserve">(</t>
    </r>
    <r>
      <rPr>
        <b val="true"/>
        <sz val="14"/>
        <rFont val="Microsoft JhengHei"/>
        <family val="2"/>
        <charset val="136"/>
      </rPr>
      <t xml:space="preserve">二</t>
    </r>
    <r>
      <rPr>
        <b val="true"/>
        <sz val="14"/>
        <rFont val="Calibri"/>
        <family val="2"/>
        <charset val="1"/>
      </rPr>
      <t xml:space="preserve">) </t>
    </r>
    <r>
      <rPr>
        <b val="true"/>
        <sz val="14"/>
        <rFont val="Microsoft JhengHei"/>
        <family val="2"/>
        <charset val="136"/>
      </rPr>
      <t xml:space="preserve">站</t>
    </r>
  </si>
  <si>
    <t xml:space="preserve">Hong Kong Beach Volleyball Tour GC(2) Time-table</t>
  </si>
  <si>
    <t xml:space="preserve">The Playing Schedule MAY BE affected by the progression of previous match days</t>
  </si>
  <si>
    <t xml:space="preserve">賽程可能被上周未能完成的賽事之進度影響</t>
  </si>
  <si>
    <r>
      <rPr>
        <b val="true"/>
        <sz val="12"/>
        <rFont val="Microsoft JhengHei"/>
        <family val="2"/>
        <charset val="136"/>
      </rPr>
      <t xml:space="preserve">黃金</t>
    </r>
    <r>
      <rPr>
        <b val="true"/>
        <sz val="12"/>
        <rFont val="Calibri"/>
        <family val="2"/>
        <charset val="1"/>
      </rPr>
      <t xml:space="preserve">(</t>
    </r>
    <r>
      <rPr>
        <b val="true"/>
        <sz val="12"/>
        <rFont val="Microsoft JhengHei"/>
        <family val="2"/>
        <charset val="136"/>
      </rPr>
      <t xml:space="preserve">一</t>
    </r>
    <r>
      <rPr>
        <b val="true"/>
        <sz val="12"/>
        <rFont val="Calibri"/>
        <family val="2"/>
        <charset val="1"/>
      </rPr>
      <t xml:space="preserve">)</t>
    </r>
    <r>
      <rPr>
        <b val="true"/>
        <sz val="12"/>
        <rFont val="Microsoft JhengHei"/>
        <family val="2"/>
        <charset val="136"/>
      </rPr>
      <t xml:space="preserve">站賽事</t>
    </r>
  </si>
  <si>
    <r>
      <rPr>
        <b val="true"/>
        <sz val="12"/>
        <rFont val="Microsoft JhengHei"/>
        <family val="2"/>
        <charset val="136"/>
      </rPr>
      <t xml:space="preserve">黃金</t>
    </r>
    <r>
      <rPr>
        <b val="true"/>
        <sz val="12"/>
        <rFont val="Calibri"/>
        <family val="2"/>
        <charset val="1"/>
      </rPr>
      <t xml:space="preserve">(</t>
    </r>
    <r>
      <rPr>
        <b val="true"/>
        <sz val="12"/>
        <rFont val="Microsoft JhengHei"/>
        <family val="2"/>
        <charset val="136"/>
      </rPr>
      <t xml:space="preserve">二</t>
    </r>
    <r>
      <rPr>
        <b val="true"/>
        <sz val="12"/>
        <rFont val="Calibri"/>
        <family val="2"/>
        <charset val="1"/>
      </rPr>
      <t xml:space="preserve">)</t>
    </r>
    <r>
      <rPr>
        <b val="true"/>
        <sz val="12"/>
        <rFont val="Microsoft JhengHei"/>
        <family val="2"/>
        <charset val="136"/>
      </rPr>
      <t xml:space="preserve">站賽事</t>
    </r>
  </si>
  <si>
    <r>
      <rPr>
        <b val="true"/>
        <u val="single"/>
        <sz val="12"/>
        <rFont val="Calibri"/>
        <family val="2"/>
        <charset val="1"/>
      </rPr>
      <t xml:space="preserve">2019/07/13 (Saturday </t>
    </r>
    <r>
      <rPr>
        <b val="true"/>
        <u val="single"/>
        <sz val="12"/>
        <rFont val="Microsoft JhengHei"/>
        <family val="2"/>
        <charset val="136"/>
      </rPr>
      <t xml:space="preserve">星期六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</si>
  <si>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b val="true"/>
        <u val="single"/>
        <sz val="12"/>
        <rFont val="Calibri"/>
        <family val="2"/>
        <charset val="1"/>
      </rPr>
      <t xml:space="preserve">2019/07/14(Sunday </t>
    </r>
    <r>
      <rPr>
        <b val="true"/>
        <u val="single"/>
        <sz val="12"/>
        <rFont val="Microsoft JhengHei"/>
        <family val="2"/>
        <charset val="136"/>
      </rPr>
      <t xml:space="preserve">星期日</t>
    </r>
    <r>
      <rPr>
        <b val="true"/>
        <u val="single"/>
        <sz val="12"/>
        <rFont val="Calibri"/>
        <family val="2"/>
        <charset val="1"/>
      </rPr>
      <t xml:space="preserve">)</t>
    </r>
  </si>
  <si>
    <t xml:space="preserve">MA1</t>
  </si>
  <si>
    <t xml:space="preserve">1st digit</t>
  </si>
  <si>
    <r>
      <rPr>
        <sz val="12"/>
        <color rgb="FF000000"/>
        <rFont val="Calibri"/>
        <family val="2"/>
        <charset val="1"/>
      </rPr>
      <t xml:space="preserve">M -Men </t>
    </r>
    <r>
      <rPr>
        <sz val="12"/>
        <color rgb="FF000000"/>
        <rFont val="Microsoft JhengHei"/>
        <family val="2"/>
        <charset val="136"/>
      </rPr>
      <t xml:space="preserve">男</t>
    </r>
  </si>
  <si>
    <r>
      <rPr>
        <sz val="12"/>
        <color rgb="FF000000"/>
        <rFont val="Calibri"/>
        <family val="2"/>
        <charset val="1"/>
      </rPr>
      <t xml:space="preserve">W-Women</t>
    </r>
    <r>
      <rPr>
        <sz val="12"/>
        <color rgb="FF000000"/>
        <rFont val="Microsoft JhengHei"/>
        <family val="2"/>
        <charset val="136"/>
      </rPr>
      <t xml:space="preserve">女</t>
    </r>
  </si>
  <si>
    <t xml:space="preserve">Starting Time</t>
  </si>
  <si>
    <t xml:space="preserve">Serial No.</t>
  </si>
  <si>
    <r>
      <rPr>
        <sz val="12"/>
        <color rgb="FF000000"/>
        <rFont val="Calibri"/>
        <family val="2"/>
        <charset val="1"/>
      </rPr>
      <t xml:space="preserve">COURT </t>
    </r>
    <r>
      <rPr>
        <sz val="12"/>
        <color rgb="FF000000"/>
        <rFont val="Microsoft JhengHei"/>
        <family val="2"/>
        <charset val="136"/>
      </rPr>
      <t xml:space="preserve">球場</t>
    </r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Microsoft JhengHei"/>
        <family val="2"/>
        <charset val="136"/>
      </rPr>
      <t xml:space="preserve">黃金海岸</t>
    </r>
    <r>
      <rPr>
        <sz val="12"/>
        <color rgb="FF000000"/>
        <rFont val="Calibri"/>
        <family val="2"/>
        <charset val="1"/>
      </rPr>
      <t xml:space="preserve">(</t>
    </r>
    <r>
      <rPr>
        <sz val="12"/>
        <color rgb="FF000000"/>
        <rFont val="Microsoft JhengHei"/>
        <family val="2"/>
        <charset val="136"/>
      </rPr>
      <t xml:space="preserve">新咖啡灣</t>
    </r>
    <r>
      <rPr>
        <sz val="12"/>
        <color rgb="FF000000"/>
        <rFont val="Calibri"/>
        <family val="2"/>
        <charset val="1"/>
      </rPr>
      <t xml:space="preserve">)</t>
    </r>
    <r>
      <rPr>
        <sz val="12"/>
        <color rgb="FF000000"/>
        <rFont val="Microsoft JhengHei"/>
        <family val="2"/>
        <charset val="136"/>
      </rPr>
      <t xml:space="preserve">泳灘</t>
    </r>
  </si>
  <si>
    <t xml:space="preserve">2nd digit</t>
  </si>
  <si>
    <t xml:space="preserve">組別</t>
  </si>
  <si>
    <t xml:space="preserve">Division</t>
  </si>
  <si>
    <t xml:space="preserve">開始時間</t>
  </si>
  <si>
    <t xml:space="preserve">序號</t>
  </si>
  <si>
    <t xml:space="preserve">3rd digit</t>
  </si>
  <si>
    <t xml:space="preserve">Pool</t>
  </si>
  <si>
    <t xml:space="preserve">MBB1</t>
  </si>
  <si>
    <t xml:space="preserve">MBB2</t>
  </si>
  <si>
    <t xml:space="preserve">4th digit</t>
  </si>
  <si>
    <t xml:space="preserve">比賽編號</t>
  </si>
  <si>
    <t xml:space="preserve">MBC1</t>
  </si>
  <si>
    <t xml:space="preserve">MBC2</t>
  </si>
  <si>
    <t xml:space="preserve">MBB3</t>
  </si>
  <si>
    <t xml:space="preserve">MBB4</t>
  </si>
  <si>
    <t xml:space="preserve">MBC3</t>
  </si>
  <si>
    <t xml:space="preserve">MBC4</t>
  </si>
  <si>
    <t xml:space="preserve">MBG1</t>
  </si>
  <si>
    <t xml:space="preserve">MBG2</t>
  </si>
  <si>
    <t xml:space="preserve">LUNCH BREAK (T.B.C.)</t>
  </si>
  <si>
    <t xml:space="preserve">MBB5</t>
  </si>
  <si>
    <t xml:space="preserve">MBB6</t>
  </si>
  <si>
    <t xml:space="preserve">MAA25</t>
  </si>
  <si>
    <t xml:space="preserve">MBG3</t>
  </si>
  <si>
    <t xml:space="preserve">MBG4</t>
  </si>
  <si>
    <t xml:space="preserve">MAA26</t>
  </si>
  <si>
    <t xml:space="preserve">MBC5</t>
  </si>
  <si>
    <t xml:space="preserve">MBC6</t>
  </si>
  <si>
    <t xml:space="preserve">MAA27</t>
  </si>
  <si>
    <t xml:space="preserve">MBG5</t>
  </si>
  <si>
    <t xml:space="preserve">MBG6</t>
  </si>
  <si>
    <t xml:space="preserve">MAA28</t>
  </si>
  <si>
    <r>
      <rPr>
        <b val="true"/>
        <u val="single"/>
        <sz val="12"/>
        <rFont val="Calibri"/>
        <family val="2"/>
        <charset val="1"/>
      </rPr>
      <t xml:space="preserve">2019/07/20 (Saturday </t>
    </r>
    <r>
      <rPr>
        <b val="true"/>
        <u val="single"/>
        <sz val="12"/>
        <rFont val="Microsoft JhengHei"/>
        <family val="2"/>
        <charset val="136"/>
      </rPr>
      <t xml:space="preserve">星期六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</si>
  <si>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b val="true"/>
        <u val="single"/>
        <sz val="12"/>
        <rFont val="Calibri"/>
        <family val="2"/>
        <charset val="1"/>
      </rPr>
      <t xml:space="preserve">2019/07/21(Sunday </t>
    </r>
    <r>
      <rPr>
        <b val="true"/>
        <u val="single"/>
        <sz val="12"/>
        <rFont val="Microsoft JhengHei"/>
        <family val="2"/>
        <charset val="136"/>
      </rPr>
      <t xml:space="preserve">星期日</t>
    </r>
    <r>
      <rPr>
        <b val="true"/>
        <u val="single"/>
        <sz val="12"/>
        <rFont val="Calibri"/>
        <family val="2"/>
        <charset val="1"/>
      </rPr>
      <t xml:space="preserve">)</t>
    </r>
  </si>
  <si>
    <t xml:space="preserve">MBD1</t>
  </si>
  <si>
    <t xml:space="preserve">MBD2</t>
  </si>
  <si>
    <t xml:space="preserve">MBH1</t>
  </si>
  <si>
    <t xml:space="preserve">MBH2</t>
  </si>
  <si>
    <t xml:space="preserve">MBD3</t>
  </si>
  <si>
    <t xml:space="preserve">MBD4</t>
  </si>
  <si>
    <t xml:space="preserve">MBH3</t>
  </si>
  <si>
    <t xml:space="preserve">MBH4</t>
  </si>
  <si>
    <t xml:space="preserve">MBD5</t>
  </si>
  <si>
    <t xml:space="preserve">MBD6</t>
  </si>
  <si>
    <t xml:space="preserve">MBH5</t>
  </si>
  <si>
    <t xml:space="preserve">MBH6</t>
  </si>
  <si>
    <t xml:space="preserve">WBD1</t>
  </si>
  <si>
    <t xml:space="preserve">WBD2</t>
  </si>
  <si>
    <t xml:space="preserve">WBC3</t>
  </si>
  <si>
    <t xml:space="preserve">WB11</t>
  </si>
  <si>
    <t xml:space="preserve">WBD3</t>
  </si>
  <si>
    <t xml:space="preserve">WBD4</t>
  </si>
  <si>
    <t xml:space="preserve">WBC2</t>
  </si>
  <si>
    <t xml:space="preserve">WBD5</t>
  </si>
  <si>
    <t xml:space="preserve">WBD6</t>
  </si>
  <si>
    <t xml:space="preserve">WBC6</t>
  </si>
  <si>
    <r>
      <rPr>
        <b val="true"/>
        <u val="single"/>
        <sz val="12"/>
        <rFont val="Calibri"/>
        <family val="2"/>
        <charset val="1"/>
      </rPr>
      <t xml:space="preserve">2019/07/27 (Saturday </t>
    </r>
    <r>
      <rPr>
        <b val="true"/>
        <u val="single"/>
        <sz val="12"/>
        <rFont val="Microsoft JhengHei"/>
        <family val="2"/>
        <charset val="136"/>
      </rPr>
      <t xml:space="preserve">星期六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</si>
  <si>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b val="true"/>
        <u val="single"/>
        <sz val="12"/>
        <rFont val="Calibri"/>
        <family val="2"/>
        <charset val="1"/>
      </rPr>
      <t xml:space="preserve">2019/07/28 (Sunday </t>
    </r>
    <r>
      <rPr>
        <b val="true"/>
        <u val="single"/>
        <sz val="12"/>
        <rFont val="Microsoft JhengHei"/>
        <family val="2"/>
        <charset val="136"/>
      </rPr>
      <t xml:space="preserve">星期日</t>
    </r>
    <r>
      <rPr>
        <b val="true"/>
        <u val="single"/>
        <sz val="12"/>
        <rFont val="Calibri"/>
        <family val="2"/>
        <charset val="1"/>
      </rPr>
      <t xml:space="preserve">)</t>
    </r>
  </si>
  <si>
    <t xml:space="preserve">MBF1</t>
  </si>
  <si>
    <t xml:space="preserve">MBF2</t>
  </si>
  <si>
    <t xml:space="preserve">MBF3</t>
  </si>
  <si>
    <t xml:space="preserve">MBF4</t>
  </si>
  <si>
    <t xml:space="preserve">MBF5</t>
  </si>
  <si>
    <t xml:space="preserve">MBF6</t>
  </si>
  <si>
    <t xml:space="preserve">WBA3</t>
  </si>
  <si>
    <t xml:space="preserve">WBB3</t>
  </si>
  <si>
    <t xml:space="preserve">WBA2</t>
  </si>
  <si>
    <t xml:space="preserve">WBB2</t>
  </si>
  <si>
    <t xml:space="preserve">WBA6</t>
  </si>
  <si>
    <t xml:space="preserve">WBB6</t>
  </si>
  <si>
    <r>
      <rPr>
        <b val="true"/>
        <u val="single"/>
        <sz val="12"/>
        <rFont val="Calibri"/>
        <family val="2"/>
        <charset val="1"/>
      </rPr>
      <t xml:space="preserve">2019/08/03 (Saturday </t>
    </r>
    <r>
      <rPr>
        <b val="true"/>
        <u val="single"/>
        <sz val="12"/>
        <rFont val="Microsoft JhengHei"/>
        <family val="2"/>
        <charset val="136"/>
      </rPr>
      <t xml:space="preserve">星期六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</si>
  <si>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b val="true"/>
        <u val="single"/>
        <sz val="12"/>
        <rFont val="Calibri"/>
        <family val="2"/>
        <charset val="1"/>
      </rPr>
      <t xml:space="preserve">2019/08/04 (Sunday </t>
    </r>
    <r>
      <rPr>
        <b val="true"/>
        <u val="single"/>
        <sz val="12"/>
        <rFont val="Microsoft JhengHei"/>
        <family val="2"/>
        <charset val="136"/>
      </rPr>
      <t xml:space="preserve">星期日</t>
    </r>
    <r>
      <rPr>
        <b val="true"/>
        <u val="single"/>
        <sz val="12"/>
        <rFont val="Calibri"/>
        <family val="2"/>
        <charset val="1"/>
      </rPr>
      <t xml:space="preserve">)</t>
    </r>
  </si>
  <si>
    <t xml:space="preserve">MBA1</t>
  </si>
  <si>
    <t xml:space="preserve">MBA2</t>
  </si>
  <si>
    <t xml:space="preserve">MBE1</t>
  </si>
  <si>
    <t xml:space="preserve">MBE2</t>
  </si>
  <si>
    <t xml:space="preserve">MBA3</t>
  </si>
  <si>
    <t xml:space="preserve">MBA4</t>
  </si>
  <si>
    <t xml:space="preserve">MBE3</t>
  </si>
  <si>
    <t xml:space="preserve">MBE4</t>
  </si>
  <si>
    <t xml:space="preserve">MBA5</t>
  </si>
  <si>
    <t xml:space="preserve">MBA6</t>
  </si>
  <si>
    <t xml:space="preserve">MBE5</t>
  </si>
  <si>
    <t xml:space="preserve">MBE6</t>
  </si>
  <si>
    <t xml:space="preserve">WAA13</t>
  </si>
  <si>
    <t xml:space="preserve">WAA14</t>
  </si>
  <si>
    <t xml:space="preserve">WAA21</t>
  </si>
  <si>
    <t xml:space="preserve">WAA22</t>
  </si>
  <si>
    <t xml:space="preserve">WAA15</t>
  </si>
  <si>
    <t xml:space="preserve">WAA16</t>
  </si>
  <si>
    <t xml:space="preserve">WAA23</t>
  </si>
  <si>
    <t xml:space="preserve">WAA24</t>
  </si>
  <si>
    <t xml:space="preserve">WAA2</t>
  </si>
  <si>
    <t xml:space="preserve">WAA18</t>
  </si>
  <si>
    <t xml:space="preserve">WAA25</t>
  </si>
  <si>
    <t xml:space="preserve">WAA26</t>
  </si>
  <si>
    <t xml:space="preserve">WAA19</t>
  </si>
  <si>
    <t xml:space="preserve">WAA20</t>
  </si>
  <si>
    <t xml:space="preserve">WAA27</t>
  </si>
  <si>
    <t xml:space="preserve">WAA28</t>
  </si>
  <si>
    <r>
      <rPr>
        <b val="true"/>
        <u val="single"/>
        <sz val="12"/>
        <rFont val="Calibri"/>
        <family val="2"/>
        <charset val="1"/>
      </rPr>
      <t xml:space="preserve">2019/08/10 (Saturday </t>
    </r>
    <r>
      <rPr>
        <b val="true"/>
        <u val="single"/>
        <sz val="12"/>
        <rFont val="Microsoft JhengHei"/>
        <family val="2"/>
        <charset val="136"/>
      </rPr>
      <t xml:space="preserve">星期六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</si>
  <si>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b val="true"/>
        <u val="single"/>
        <sz val="12"/>
        <rFont val="Calibri"/>
        <family val="2"/>
        <charset val="1"/>
      </rPr>
      <t xml:space="preserve">2019/08/11 (Sunday </t>
    </r>
    <r>
      <rPr>
        <b val="true"/>
        <u val="single"/>
        <sz val="12"/>
        <rFont val="Microsoft JhengHei"/>
        <family val="2"/>
        <charset val="136"/>
      </rPr>
      <t xml:space="preserve">星期日</t>
    </r>
    <r>
      <rPr>
        <b val="true"/>
        <u val="single"/>
        <sz val="12"/>
        <rFont val="Calibri"/>
        <family val="2"/>
        <charset val="1"/>
      </rPr>
      <t xml:space="preserve">)</t>
    </r>
  </si>
  <si>
    <t xml:space="preserve">沒有賽事</t>
  </si>
  <si>
    <r>
      <rPr>
        <b val="true"/>
        <u val="single"/>
        <sz val="12"/>
        <rFont val="Calibri"/>
        <family val="2"/>
        <charset val="1"/>
      </rPr>
      <t xml:space="preserve">2019/08/17 (Saturday </t>
    </r>
    <r>
      <rPr>
        <b val="true"/>
        <u val="single"/>
        <sz val="12"/>
        <rFont val="Microsoft JhengHei"/>
        <family val="2"/>
        <charset val="136"/>
      </rPr>
      <t xml:space="preserve">星期六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</si>
  <si>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b val="true"/>
        <u val="single"/>
        <sz val="12"/>
        <rFont val="Calibri"/>
        <family val="2"/>
        <charset val="1"/>
      </rPr>
      <t xml:space="preserve">2019/08/18 (Sunday </t>
    </r>
    <r>
      <rPr>
        <b val="true"/>
        <u val="single"/>
        <sz val="12"/>
        <rFont val="Microsoft JhengHei"/>
        <family val="2"/>
        <charset val="136"/>
      </rPr>
      <t xml:space="preserve">星期日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</si>
  <si>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b val="true"/>
        <u val="single"/>
        <sz val="12"/>
        <rFont val="Calibri"/>
        <family val="2"/>
        <charset val="1"/>
      </rPr>
      <t xml:space="preserve">2019/08/24 (Saturday </t>
    </r>
    <r>
      <rPr>
        <b val="true"/>
        <u val="single"/>
        <sz val="12"/>
        <rFont val="Microsoft JhengHei"/>
        <family val="2"/>
        <charset val="136"/>
      </rPr>
      <t xml:space="preserve">星期六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</si>
  <si>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b val="true"/>
        <u val="single"/>
        <sz val="12"/>
        <rFont val="Calibri"/>
        <family val="2"/>
        <charset val="1"/>
      </rPr>
      <t xml:space="preserve">2019/08/25 (Sunday </t>
    </r>
    <r>
      <rPr>
        <b val="true"/>
        <u val="single"/>
        <sz val="12"/>
        <rFont val="Microsoft JhengHei"/>
        <family val="2"/>
        <charset val="136"/>
      </rPr>
      <t xml:space="preserve">星期日</t>
    </r>
    <r>
      <rPr>
        <b val="true"/>
        <u val="single"/>
        <sz val="12"/>
        <rFont val="Calibri"/>
        <family val="2"/>
        <charset val="1"/>
      </rPr>
      <t xml:space="preserve">)</t>
    </r>
  </si>
  <si>
    <t xml:space="preserve">青少盃賽事</t>
  </si>
  <si>
    <r>
      <rPr>
        <b val="true"/>
        <u val="single"/>
        <sz val="12"/>
        <rFont val="Calibri"/>
        <family val="2"/>
        <charset val="1"/>
      </rPr>
      <t xml:space="preserve">2019/08/31 (Saturday </t>
    </r>
    <r>
      <rPr>
        <b val="true"/>
        <u val="single"/>
        <sz val="12"/>
        <rFont val="Microsoft JhengHei"/>
        <family val="2"/>
        <charset val="136"/>
      </rPr>
      <t xml:space="preserve">星期六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</si>
  <si>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b val="true"/>
        <u val="single"/>
        <sz val="12"/>
        <rFont val="Calibri"/>
        <family val="2"/>
        <charset val="1"/>
      </rPr>
      <t xml:space="preserve">2019/09/01 (Sunday </t>
    </r>
    <r>
      <rPr>
        <b val="true"/>
        <u val="single"/>
        <sz val="12"/>
        <rFont val="Microsoft JhengHei"/>
        <family val="2"/>
        <charset val="136"/>
      </rPr>
      <t xml:space="preserve">星期日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</si>
  <si>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sz val="12"/>
        <color rgb="FF000000"/>
        <rFont val="Calibri"/>
        <family val="2"/>
        <charset val="1"/>
      </rPr>
      <t xml:space="preserve">M -Men </t>
    </r>
    <r>
      <rPr>
        <sz val="12"/>
        <rFont val="Microsoft JhengHei"/>
        <family val="2"/>
        <charset val="136"/>
      </rPr>
      <t xml:space="preserve">男</t>
    </r>
  </si>
  <si>
    <r>
      <rPr>
        <sz val="12"/>
        <color rgb="FF000000"/>
        <rFont val="Calibri"/>
        <family val="2"/>
        <charset val="1"/>
      </rPr>
      <t xml:space="preserve">W-Women</t>
    </r>
    <r>
      <rPr>
        <sz val="12"/>
        <rFont val="Microsoft JhengHei"/>
        <family val="2"/>
        <charset val="136"/>
      </rPr>
      <t xml:space="preserve">女</t>
    </r>
  </si>
  <si>
    <r>
      <rPr>
        <sz val="12"/>
        <rFont val="Calibri"/>
        <family val="2"/>
        <charset val="1"/>
      </rPr>
      <t xml:space="preserve">COURT </t>
    </r>
    <r>
      <rPr>
        <sz val="12"/>
        <rFont val="Microsoft JhengHei"/>
        <family val="2"/>
        <charset val="136"/>
      </rPr>
      <t xml:space="preserve">球場</t>
    </r>
    <r>
      <rPr>
        <sz val="12"/>
        <rFont val="新細明體"/>
        <family val="1"/>
        <charset val="136"/>
      </rPr>
      <t xml:space="preserve"> </t>
    </r>
    <r>
      <rPr>
        <sz val="12"/>
        <rFont val="Microsoft JhengHei"/>
        <family val="2"/>
        <charset val="136"/>
      </rPr>
      <t xml:space="preserve">黃金海岸</t>
    </r>
    <r>
      <rPr>
        <sz val="12"/>
        <rFont val="Calibri"/>
        <family val="2"/>
        <charset val="1"/>
      </rPr>
      <t xml:space="preserve">(</t>
    </r>
    <r>
      <rPr>
        <sz val="12"/>
        <rFont val="Microsoft JhengHei"/>
        <family val="2"/>
        <charset val="136"/>
      </rPr>
      <t xml:space="preserve">新咖啡灣</t>
    </r>
    <r>
      <rPr>
        <sz val="12"/>
        <rFont val="Calibri"/>
        <family val="2"/>
        <charset val="1"/>
      </rPr>
      <t xml:space="preserve">)</t>
    </r>
    <r>
      <rPr>
        <sz val="12"/>
        <rFont val="Microsoft JhengHei"/>
        <family val="2"/>
        <charset val="136"/>
      </rPr>
      <t xml:space="preserve">泳灘</t>
    </r>
  </si>
  <si>
    <r>
      <rPr>
        <b val="true"/>
        <u val="single"/>
        <sz val="12"/>
        <rFont val="Calibri"/>
        <family val="2"/>
        <charset val="1"/>
      </rPr>
      <t xml:space="preserve">2019/09/07 (Saturday </t>
    </r>
    <r>
      <rPr>
        <b val="true"/>
        <u val="single"/>
        <sz val="12"/>
        <rFont val="Microsoft JhengHei"/>
        <family val="2"/>
        <charset val="136"/>
      </rPr>
      <t xml:space="preserve">星期六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</si>
  <si>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b val="true"/>
        <u val="single"/>
        <sz val="12"/>
        <rFont val="Calibri"/>
        <family val="2"/>
        <charset val="1"/>
      </rPr>
      <t xml:space="preserve">2019/09/08 (Sunday </t>
    </r>
    <r>
      <rPr>
        <b val="true"/>
        <u val="single"/>
        <sz val="12"/>
        <rFont val="Microsoft JhengHei"/>
        <family val="2"/>
        <charset val="136"/>
      </rPr>
      <t xml:space="preserve">星期日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</si>
  <si>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sz val="72"/>
        <rFont val="Calibri"/>
        <family val="2"/>
        <charset val="1"/>
      </rPr>
      <t xml:space="preserve">COURT </t>
    </r>
    <r>
      <rPr>
        <sz val="72"/>
        <rFont val="Microsoft JhengHei"/>
        <family val="2"/>
        <charset val="136"/>
      </rPr>
      <t xml:space="preserve">球場</t>
    </r>
    <r>
      <rPr>
        <sz val="72"/>
        <rFont val="Microsoft YaHei"/>
        <family val="2"/>
        <charset val="136"/>
      </rPr>
      <t xml:space="preserve"> </t>
    </r>
    <r>
      <rPr>
        <sz val="72"/>
        <rFont val="Microsoft JhengHei"/>
        <family val="2"/>
        <charset val="136"/>
      </rPr>
      <t xml:space="preserve">黃金海岸</t>
    </r>
    <r>
      <rPr>
        <sz val="72"/>
        <rFont val="Calibri"/>
        <family val="2"/>
        <charset val="1"/>
      </rPr>
      <t xml:space="preserve">(</t>
    </r>
    <r>
      <rPr>
        <sz val="72"/>
        <rFont val="Microsoft JhengHei"/>
        <family val="2"/>
        <charset val="136"/>
      </rPr>
      <t xml:space="preserve">新咖啡灣</t>
    </r>
    <r>
      <rPr>
        <sz val="72"/>
        <rFont val="Calibri"/>
        <family val="2"/>
        <charset val="1"/>
      </rPr>
      <t xml:space="preserve">)</t>
    </r>
    <r>
      <rPr>
        <sz val="72"/>
        <rFont val="Microsoft JhengHei"/>
        <family val="2"/>
        <charset val="136"/>
      </rPr>
      <t xml:space="preserve">泳灘</t>
    </r>
  </si>
  <si>
    <r>
      <rPr>
        <b val="true"/>
        <u val="single"/>
        <sz val="12"/>
        <rFont val="Calibri"/>
        <family val="2"/>
        <charset val="1"/>
      </rPr>
      <t xml:space="preserve">2019/09/14 (Saturday </t>
    </r>
    <r>
      <rPr>
        <b val="true"/>
        <u val="single"/>
        <sz val="12"/>
        <rFont val="Microsoft JhengHei"/>
        <family val="2"/>
        <charset val="136"/>
      </rPr>
      <t xml:space="preserve">星期六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</si>
  <si>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b val="true"/>
        <u val="single"/>
        <sz val="12"/>
        <rFont val="Calibri"/>
        <family val="2"/>
        <charset val="1"/>
      </rPr>
      <t xml:space="preserve">2019/09/15 (Sunday </t>
    </r>
    <r>
      <rPr>
        <b val="true"/>
        <u val="single"/>
        <sz val="12"/>
        <rFont val="Microsoft JhengHei"/>
        <family val="2"/>
        <charset val="136"/>
      </rPr>
      <t xml:space="preserve">星期日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</si>
  <si>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b val="true"/>
        <u val="single"/>
        <sz val="12"/>
        <rFont val="Calibri"/>
        <family val="2"/>
        <charset val="1"/>
      </rPr>
      <t xml:space="preserve">2019/09/21 (Saturday </t>
    </r>
    <r>
      <rPr>
        <b val="true"/>
        <u val="single"/>
        <sz val="12"/>
        <rFont val="Microsoft JhengHei"/>
        <family val="2"/>
        <charset val="136"/>
      </rPr>
      <t xml:space="preserve">星期六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</si>
  <si>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b val="true"/>
        <u val="single"/>
        <sz val="12"/>
        <rFont val="Calibri"/>
        <family val="2"/>
        <charset val="1"/>
      </rPr>
      <t xml:space="preserve">2019/09/22 (Sunday </t>
    </r>
    <r>
      <rPr>
        <b val="true"/>
        <u val="single"/>
        <sz val="12"/>
        <rFont val="Microsoft JhengHei"/>
        <family val="2"/>
        <charset val="136"/>
      </rPr>
      <t xml:space="preserve">星期日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</si>
  <si>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b val="true"/>
        <u val="single"/>
        <sz val="12"/>
        <rFont val="Calibri"/>
        <family val="2"/>
        <charset val="1"/>
      </rPr>
      <t xml:space="preserve">2019/09/28 (Saturday </t>
    </r>
    <r>
      <rPr>
        <b val="true"/>
        <u val="single"/>
        <sz val="12"/>
        <rFont val="Microsoft JhengHei"/>
        <family val="2"/>
        <charset val="136"/>
      </rPr>
      <t xml:space="preserve">星期六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</si>
  <si>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b val="true"/>
        <u val="single"/>
        <sz val="12"/>
        <rFont val="Calibri"/>
        <family val="2"/>
        <charset val="1"/>
      </rPr>
      <t xml:space="preserve">2019/09/29 (Sunday </t>
    </r>
    <r>
      <rPr>
        <b val="true"/>
        <u val="single"/>
        <sz val="12"/>
        <rFont val="Microsoft JhengHei"/>
        <family val="2"/>
        <charset val="136"/>
      </rPr>
      <t xml:space="preserve">星期日</t>
    </r>
    <r>
      <rPr>
        <b val="true"/>
        <u val="single"/>
        <sz val="12"/>
        <rFont val="Calibri"/>
        <family val="2"/>
        <charset val="1"/>
      </rPr>
      <t xml:space="preserve">)</t>
    </r>
  </si>
  <si>
    <r>
      <rPr>
        <sz val="12"/>
        <rFont val="Calibri"/>
        <family val="2"/>
        <charset val="1"/>
      </rPr>
      <t xml:space="preserve">COURT </t>
    </r>
    <r>
      <rPr>
        <sz val="12"/>
        <rFont val="Microsoft JhengHei"/>
        <family val="2"/>
        <charset val="136"/>
      </rPr>
      <t xml:space="preserve">球場</t>
    </r>
    <r>
      <rPr>
        <sz val="12"/>
        <rFont val="新細明體"/>
        <family val="1"/>
        <charset val="136"/>
      </rPr>
      <t xml:space="preserve"> </t>
    </r>
    <r>
      <rPr>
        <sz val="12"/>
        <rFont val="Microsoft JhengHei"/>
        <family val="2"/>
        <charset val="136"/>
      </rPr>
      <t xml:space="preserve">黃金海岸</t>
    </r>
    <r>
      <rPr>
        <sz val="12"/>
        <rFont val="Calibri"/>
        <family val="2"/>
        <charset val="1"/>
      </rPr>
      <t xml:space="preserve">(</t>
    </r>
    <r>
      <rPr>
        <sz val="12"/>
        <rFont val="Microsoft JhengHei"/>
        <family val="2"/>
        <charset val="136"/>
      </rPr>
      <t xml:space="preserve">新咖啡灣</t>
    </r>
    <r>
      <rPr>
        <sz val="12"/>
        <rFont val="Calibri"/>
        <family val="2"/>
        <charset val="1"/>
      </rPr>
      <t xml:space="preserve">)</t>
    </r>
    <r>
      <rPr>
        <sz val="12"/>
        <rFont val="Microsoft JhengHei"/>
        <family val="2"/>
        <charset val="136"/>
      </rPr>
      <t xml:space="preserve">泳灘</t>
    </r>
    <r>
      <rPr>
        <sz val="12"/>
        <rFont val="新細明體"/>
        <family val="1"/>
        <charset val="136"/>
      </rPr>
      <t xml:space="preserve"> </t>
    </r>
    <r>
      <rPr>
        <sz val="12"/>
        <rFont val="Calibri"/>
        <family val="2"/>
        <charset val="1"/>
      </rPr>
      <t xml:space="preserve">/ </t>
    </r>
    <r>
      <rPr>
        <sz val="12"/>
        <rFont val="Microsoft JhengHei"/>
        <family val="2"/>
        <charset val="136"/>
      </rPr>
      <t xml:space="preserve">天業路</t>
    </r>
  </si>
  <si>
    <t xml:space="preserve">WA1</t>
  </si>
  <si>
    <t xml:space="preserve">WA2</t>
  </si>
  <si>
    <t xml:space="preserve">MA2</t>
  </si>
  <si>
    <t xml:space="preserve">MA3</t>
  </si>
  <si>
    <t xml:space="preserve">MA4</t>
  </si>
  <si>
    <t xml:space="preserve">WA4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</si>
</sst>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:MM"/>
  </numFmts>
  <fonts count="128">
    <font>
      <sz val="12"/>
      <name val="Microsoft YaHei"/>
      <family val="2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2"/>
      <color rgb="FF000000"/>
      <name val="????"/>
      <family val="1"/>
      <charset val="1"/>
    </font>
    <font>
      <sz val="12"/>
      <color rgb="FF800080"/>
      <name val="????"/>
      <family val="1"/>
      <charset val="1"/>
    </font>
    <font>
      <sz val="12"/>
      <color rgb="FF008000"/>
      <name val="????"/>
      <family val="1"/>
      <charset val="1"/>
    </font>
    <font>
      <sz val="12"/>
      <color rgb="FF993300"/>
      <name val="????"/>
      <family val="1"/>
      <charset val="1"/>
    </font>
    <font>
      <sz val="12"/>
      <name val="????"/>
      <family val="1"/>
      <charset val="136"/>
    </font>
    <font>
      <b val="true"/>
      <sz val="15"/>
      <color rgb="FF003366"/>
      <name val="????"/>
      <family val="1"/>
      <charset val="1"/>
    </font>
    <font>
      <sz val="10"/>
      <color rgb="FF000000"/>
      <name val="Arial"/>
      <family val="2"/>
      <charset val="1"/>
    </font>
    <font>
      <b val="true"/>
      <sz val="13"/>
      <color rgb="FF003366"/>
      <name val="????"/>
      <family val="1"/>
      <charset val="1"/>
    </font>
    <font>
      <b val="true"/>
      <sz val="11"/>
      <color rgb="FF003366"/>
      <name val="????"/>
      <family val="1"/>
      <charset val="1"/>
    </font>
    <font>
      <sz val="18"/>
      <color rgb="FF003366"/>
      <name val="????"/>
      <family val="1"/>
      <charset val="1"/>
    </font>
    <font>
      <b val="true"/>
      <sz val="12"/>
      <color rgb="FF000000"/>
      <name val="????"/>
      <family val="1"/>
      <charset val="1"/>
    </font>
    <font>
      <sz val="12"/>
      <color rgb="FF333399"/>
      <name val="????"/>
      <family val="1"/>
      <charset val="1"/>
    </font>
    <font>
      <b val="true"/>
      <sz val="12"/>
      <color rgb="FF333333"/>
      <name val="????"/>
      <family val="1"/>
      <charset val="1"/>
    </font>
    <font>
      <sz val="12"/>
      <color rgb="FFFFFFFF"/>
      <name val="????"/>
      <family val="1"/>
      <charset val="1"/>
    </font>
    <font>
      <b val="true"/>
      <sz val="12"/>
      <color rgb="FFFF9900"/>
      <name val="????"/>
      <family val="1"/>
      <charset val="1"/>
    </font>
    <font>
      <i val="true"/>
      <sz val="12"/>
      <color rgb="FF808080"/>
      <name val="????"/>
      <family val="1"/>
      <charset val="1"/>
    </font>
    <font>
      <sz val="12"/>
      <color rgb="FFFF0000"/>
      <name val="????"/>
      <family val="1"/>
      <charset val="1"/>
    </font>
    <font>
      <b val="true"/>
      <sz val="12"/>
      <color rgb="FFFFFFFF"/>
      <name val="????"/>
      <family val="1"/>
      <charset val="1"/>
    </font>
    <font>
      <sz val="12"/>
      <color rgb="FFFF9900"/>
      <name val="????"/>
      <family val="1"/>
      <charset val="1"/>
    </font>
    <font>
      <sz val="12"/>
      <name val="新細明體"/>
      <family val="1"/>
      <charset val="136"/>
    </font>
    <font>
      <sz val="12"/>
      <name val="微軟正黑體"/>
      <family val="2"/>
      <charset val="136"/>
    </font>
    <font>
      <b val="true"/>
      <sz val="20"/>
      <name val="微軟正黑體"/>
      <family val="2"/>
      <charset val="136"/>
    </font>
    <font>
      <b val="true"/>
      <sz val="11"/>
      <name val="微軟正黑體"/>
      <family val="2"/>
      <charset val="136"/>
    </font>
    <font>
      <sz val="1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 val="true"/>
      <sz val="16"/>
      <name val="Microsoft YaHei"/>
      <family val="2"/>
      <charset val="136"/>
    </font>
    <font>
      <b val="true"/>
      <sz val="12"/>
      <name val="微軟正黑體"/>
      <family val="2"/>
      <charset val="136"/>
    </font>
    <font>
      <b val="true"/>
      <sz val="12"/>
      <name val="Microsoft YaHei"/>
      <family val="2"/>
      <charset val="136"/>
    </font>
    <font>
      <b val="true"/>
      <sz val="12"/>
      <name val="Calibri"/>
      <family val="2"/>
      <charset val="1"/>
    </font>
    <font>
      <b val="true"/>
      <sz val="12"/>
      <color rgb="FF0000FF"/>
      <name val="微軟正黑體"/>
      <family val="2"/>
      <charset val="136"/>
    </font>
    <font>
      <b val="true"/>
      <sz val="12"/>
      <color rgb="FF0000FF"/>
      <name val="Calibri"/>
      <family val="2"/>
      <charset val="1"/>
    </font>
    <font>
      <b val="true"/>
      <sz val="12"/>
      <color rgb="FFFF0000"/>
      <name val="Microsoft YaHei"/>
      <family val="2"/>
      <charset val="136"/>
    </font>
    <font>
      <b val="true"/>
      <sz val="12"/>
      <color rgb="FF3366FF"/>
      <name val="Calibri"/>
      <family val="2"/>
      <charset val="1"/>
    </font>
    <font>
      <b val="true"/>
      <sz val="14"/>
      <name val="Microsoft YaHei"/>
      <family val="2"/>
      <charset val="136"/>
    </font>
    <font>
      <sz val="14"/>
      <name val="Microsoft YaHei"/>
      <family val="2"/>
      <charset val="136"/>
    </font>
    <font>
      <b val="true"/>
      <sz val="14"/>
      <name val="微軟正黑體"/>
      <family val="2"/>
      <charset val="136"/>
    </font>
    <font>
      <sz val="16"/>
      <name val="Microsoft YaHei"/>
      <family val="2"/>
      <charset val="136"/>
    </font>
    <font>
      <sz val="12"/>
      <color rgb="FF0000FF"/>
      <name val="Calibri"/>
      <family val="2"/>
      <charset val="1"/>
    </font>
    <font>
      <sz val="12"/>
      <name val="Calibri"/>
      <family val="2"/>
      <charset val="1"/>
    </font>
    <font>
      <sz val="12"/>
      <color rgb="FF0084D1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name val="細明體"/>
      <family val="3"/>
      <charset val="136"/>
    </font>
    <font>
      <b val="true"/>
      <sz val="12"/>
      <color rgb="FFFF000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sz val="12"/>
      <color rgb="FF000000"/>
      <name val="Microsoft YaHei"/>
      <family val="2"/>
      <charset val="136"/>
    </font>
    <font>
      <sz val="12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12"/>
      <color rgb="FF000000"/>
      <name val="新細明體"/>
      <family val="1"/>
      <charset val="136"/>
    </font>
    <font>
      <sz val="7"/>
      <color rgb="FF000000"/>
      <name val="新細明體"/>
      <family val="1"/>
      <charset val="136"/>
    </font>
    <font>
      <sz val="7"/>
      <name val="新細明體"/>
      <family val="1"/>
      <charset val="136"/>
    </font>
    <font>
      <sz val="12"/>
      <color rgb="FF0000FF"/>
      <name val="Microsoft YaHei"/>
      <family val="2"/>
      <charset val="136"/>
    </font>
    <font>
      <b val="true"/>
      <sz val="12"/>
      <color rgb="FF000000"/>
      <name val="Calibri"/>
      <family val="2"/>
      <charset val="1"/>
    </font>
    <font>
      <b val="true"/>
      <i val="true"/>
      <u val="single"/>
      <sz val="11"/>
      <color rgb="FF000000"/>
      <name val="Calibri"/>
      <family val="2"/>
      <charset val="1"/>
    </font>
    <font>
      <sz val="11"/>
      <color rgb="FF000000"/>
      <name val="Microsoft YaHei"/>
      <family val="2"/>
      <charset val="136"/>
    </font>
    <font>
      <i val="true"/>
      <sz val="11"/>
      <color rgb="FF000000"/>
      <name val="Microsoft YaHei"/>
      <family val="2"/>
      <charset val="1"/>
    </font>
    <font>
      <b val="true"/>
      <i val="true"/>
      <u val="single"/>
      <sz val="10"/>
      <color rgb="FF000000"/>
      <name val="Microsoft YaHei"/>
      <family val="2"/>
      <charset val="136"/>
    </font>
    <font>
      <b val="true"/>
      <sz val="12"/>
      <color rgb="FF000000"/>
      <name val="Microsoft YaHei"/>
      <family val="2"/>
      <charset val="136"/>
    </font>
    <font>
      <sz val="10"/>
      <color rgb="FF000000"/>
      <name val="Microsoft YaHei"/>
      <family val="2"/>
      <charset val="136"/>
    </font>
    <font>
      <b val="true"/>
      <sz val="11"/>
      <color rgb="FF000000"/>
      <name val="微軟正黑體"/>
      <family val="2"/>
      <charset val="136"/>
    </font>
    <font>
      <b val="true"/>
      <sz val="11"/>
      <color rgb="FF000000"/>
      <name val="Microsoft YaHei"/>
      <family val="2"/>
      <charset val="136"/>
    </font>
    <font>
      <sz val="11"/>
      <color rgb="FF000000"/>
      <name val="微軟正黑體"/>
      <family val="2"/>
      <charset val="136"/>
    </font>
    <font>
      <u val="singl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i val="true"/>
      <u val="single"/>
      <sz val="11"/>
      <color rgb="FF000000"/>
      <name val="Microsoft YaHei"/>
      <family val="2"/>
      <charset val="136"/>
    </font>
    <font>
      <b val="true"/>
      <u val="single"/>
      <sz val="11"/>
      <color rgb="FF000000"/>
      <name val="Microsoft YaHei"/>
      <family val="2"/>
      <charset val="136"/>
    </font>
    <font>
      <u val="single"/>
      <sz val="11"/>
      <color rgb="FF000000"/>
      <name val="Microsoft YaHei"/>
      <family val="2"/>
      <charset val="136"/>
    </font>
    <font>
      <b val="true"/>
      <sz val="8"/>
      <color rgb="FF000000"/>
      <name val="Microsoft YaHei"/>
      <family val="2"/>
      <charset val="136"/>
    </font>
    <font>
      <b val="true"/>
      <sz val="10"/>
      <color rgb="FF000000"/>
      <name val="Microsoft YaHei"/>
      <family val="2"/>
      <charset val="136"/>
    </font>
    <font>
      <sz val="8"/>
      <color rgb="FF000000"/>
      <name val="Microsoft YaHei"/>
      <family val="2"/>
      <charset val="136"/>
    </font>
    <font>
      <b val="true"/>
      <i val="true"/>
      <u val="single"/>
      <sz val="8"/>
      <color rgb="FF000000"/>
      <name val="Microsoft YaHei"/>
      <family val="2"/>
      <charset val="136"/>
    </font>
    <font>
      <sz val="18"/>
      <color rgb="FF000000"/>
      <name val="Microsoft YaHei"/>
      <family val="2"/>
      <charset val="136"/>
    </font>
    <font>
      <b val="true"/>
      <sz val="14"/>
      <color rgb="FF000000"/>
      <name val="Microsoft YaHei"/>
      <family val="2"/>
      <charset val="136"/>
    </font>
    <font>
      <u val="single"/>
      <sz val="10"/>
      <color rgb="FF000000"/>
      <name val="Microsoft YaHei"/>
      <family val="2"/>
      <charset val="136"/>
    </font>
    <font>
      <u val="single"/>
      <sz val="8"/>
      <color rgb="FF000000"/>
      <name val="Microsoft YaHei"/>
      <family val="2"/>
      <charset val="136"/>
    </font>
    <font>
      <b val="true"/>
      <sz val="18"/>
      <name val="Calibri"/>
      <family val="2"/>
      <charset val="1"/>
    </font>
    <font>
      <b val="true"/>
      <sz val="18"/>
      <name val="Microsoft YaHei"/>
      <family val="2"/>
      <charset val="136"/>
    </font>
    <font>
      <b val="true"/>
      <sz val="18"/>
      <name val="微軟正黑體"/>
      <family val="2"/>
      <charset val="136"/>
    </font>
    <font>
      <b val="true"/>
      <sz val="18"/>
      <name val="新細明體"/>
      <family val="1"/>
      <charset val="136"/>
    </font>
    <font>
      <sz val="14"/>
      <name val="新細明體"/>
      <family val="1"/>
      <charset val="136"/>
    </font>
    <font>
      <b val="true"/>
      <i val="true"/>
      <sz val="12"/>
      <name val="新細明體"/>
      <family val="1"/>
      <charset val="136"/>
    </font>
    <font>
      <b val="true"/>
      <i val="true"/>
      <sz val="12"/>
      <name val="Microsoft YaHei"/>
      <family val="2"/>
      <charset val="136"/>
    </font>
    <font>
      <sz val="12"/>
      <name val="Microsoft JhengHei Light"/>
      <family val="2"/>
      <charset val="136"/>
    </font>
    <font>
      <b val="true"/>
      <sz val="16"/>
      <name val="Microsoft JhengHei"/>
      <family val="2"/>
      <charset val="136"/>
    </font>
    <font>
      <b val="true"/>
      <sz val="16"/>
      <color rgb="FF0000FF"/>
      <name val="Microsoft JhengHei"/>
      <family val="2"/>
      <charset val="136"/>
    </font>
    <font>
      <b val="true"/>
      <sz val="16"/>
      <color rgb="FF0000FF"/>
      <name val="Calibri"/>
      <family val="2"/>
      <charset val="1"/>
    </font>
    <font>
      <b val="true"/>
      <sz val="16"/>
      <color rgb="FFFF0000"/>
      <name val="Microsoft YaHei"/>
      <family val="2"/>
      <charset val="136"/>
    </font>
    <font>
      <b val="true"/>
      <sz val="14"/>
      <color rgb="FF0000FF"/>
      <name val="Microsoft JhengHei"/>
      <family val="2"/>
      <charset val="136"/>
    </font>
    <font>
      <b val="true"/>
      <sz val="14"/>
      <name val="Calibri"/>
      <family val="2"/>
      <charset val="1"/>
    </font>
    <font>
      <b val="true"/>
      <sz val="14"/>
      <color rgb="FF3366FF"/>
      <name val="Calibri"/>
      <family val="2"/>
      <charset val="1"/>
    </font>
    <font>
      <b val="true"/>
      <sz val="14"/>
      <name val="Microsoft JhengHei"/>
      <family val="2"/>
      <charset val="136"/>
    </font>
    <font>
      <b val="true"/>
      <sz val="14"/>
      <color rgb="FF0000FF"/>
      <name val="Calibri"/>
      <family val="2"/>
      <charset val="1"/>
    </font>
    <font>
      <sz val="16"/>
      <name val="Microsoft JhengHei"/>
      <family val="2"/>
      <charset val="136"/>
    </font>
    <font>
      <sz val="14"/>
      <color rgb="FF0000FF"/>
      <name val="Calibri"/>
      <family val="2"/>
      <charset val="1"/>
    </font>
    <font>
      <sz val="14"/>
      <name val="Calibri"/>
      <family val="2"/>
      <charset val="1"/>
    </font>
    <font>
      <sz val="14"/>
      <name val="Microsoft JhengHei"/>
      <family val="2"/>
      <charset val="136"/>
    </font>
    <font>
      <sz val="14"/>
      <color rgb="FF0084D1"/>
      <name val="Calibri"/>
      <family val="2"/>
      <charset val="1"/>
    </font>
    <font>
      <sz val="14"/>
      <color rgb="FFFF3333"/>
      <name val="Calibri"/>
      <family val="2"/>
      <charset val="1"/>
    </font>
    <font>
      <sz val="14"/>
      <color rgb="FFFF0000"/>
      <name val="Calibri"/>
      <family val="2"/>
      <charset val="1"/>
    </font>
    <font>
      <b val="true"/>
      <sz val="16"/>
      <color rgb="FFFF0000"/>
      <name val="Calibri"/>
      <family val="2"/>
      <charset val="1"/>
    </font>
    <font>
      <b val="true"/>
      <sz val="14"/>
      <color rgb="FFFF0000"/>
      <name val="Microsoft YaHei"/>
      <family val="2"/>
      <charset val="136"/>
    </font>
    <font>
      <sz val="10"/>
      <name val="Microsoft YaHei"/>
      <family val="2"/>
      <charset val="136"/>
    </font>
    <font>
      <sz val="14"/>
      <color rgb="FF000000"/>
      <name val="Calibri"/>
      <family val="2"/>
      <charset val="1"/>
    </font>
    <font>
      <sz val="14"/>
      <color rgb="FF000000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sz val="12"/>
      <name val="Microsoft JhengHei"/>
      <family val="2"/>
      <charset val="136"/>
    </font>
    <font>
      <b val="true"/>
      <u val="single"/>
      <sz val="12"/>
      <color rgb="FF000000"/>
      <name val="Calibri"/>
      <family val="2"/>
      <charset val="1"/>
    </font>
    <font>
      <b val="true"/>
      <i val="true"/>
      <sz val="12"/>
      <color rgb="FF000000"/>
      <name val="Microsoft YaHei"/>
      <family val="2"/>
      <charset val="136"/>
    </font>
    <font>
      <b val="true"/>
      <u val="single"/>
      <sz val="12"/>
      <name val="Microsoft YaHei"/>
      <family val="2"/>
      <charset val="136"/>
    </font>
    <font>
      <b val="true"/>
      <u val="single"/>
      <sz val="12"/>
      <color rgb="FF000000"/>
      <name val="Microsoft YaHei"/>
      <family val="2"/>
      <charset val="136"/>
    </font>
    <font>
      <u val="single"/>
      <sz val="14"/>
      <color rgb="FF000000"/>
      <name val="Calibri"/>
      <family val="2"/>
      <charset val="1"/>
    </font>
    <font>
      <u val="single"/>
      <vertAlign val="superscript"/>
      <sz val="14"/>
      <color rgb="FF000000"/>
      <name val="Calibri"/>
      <family val="2"/>
      <charset val="1"/>
    </font>
    <font>
      <u val="single"/>
      <sz val="12"/>
      <color rgb="FF000000"/>
      <name val="Microsoft YaHei"/>
      <family val="2"/>
      <charset val="136"/>
    </font>
    <font>
      <b val="true"/>
      <sz val="18"/>
      <color rgb="FF000000"/>
      <name val="Microsoft YaHei"/>
      <family val="2"/>
      <charset val="136"/>
    </font>
    <font>
      <sz val="14"/>
      <name val="微軟正黑體"/>
      <family val="2"/>
      <charset val="136"/>
    </font>
    <font>
      <b val="true"/>
      <u val="single"/>
      <sz val="12"/>
      <name val="Calibri"/>
      <family val="2"/>
      <charset val="1"/>
    </font>
    <font>
      <b val="true"/>
      <sz val="12"/>
      <color rgb="FF000000"/>
      <name val="Microsoft JhengHei"/>
      <family val="2"/>
      <charset val="136"/>
    </font>
    <font>
      <b val="true"/>
      <sz val="12"/>
      <name val="Microsoft JhengHei"/>
      <family val="2"/>
      <charset val="136"/>
    </font>
    <font>
      <b val="true"/>
      <u val="single"/>
      <sz val="12"/>
      <name val="Microsoft JhengHei"/>
      <family val="2"/>
      <charset val="136"/>
    </font>
    <font>
      <i val="true"/>
      <sz val="12"/>
      <name val="Calibri"/>
      <family val="2"/>
      <charset val="1"/>
    </font>
    <font>
      <i val="true"/>
      <sz val="12"/>
      <name val="Microsoft YaHei"/>
      <family val="2"/>
      <charset val="136"/>
    </font>
    <font>
      <sz val="72"/>
      <name val="Microsoft JhengHei"/>
      <family val="2"/>
      <charset val="136"/>
    </font>
    <font>
      <sz val="72"/>
      <name val="Calibri"/>
      <family val="2"/>
      <charset val="1"/>
    </font>
    <font>
      <sz val="72"/>
      <name val="Microsoft YaHe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CCCFF"/>
        <bgColor rgb="FFBDD7EE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E699"/>
      </patternFill>
    </fill>
    <fill>
      <patternFill patternType="solid">
        <fgColor rgb="FF99CCFF"/>
        <bgColor rgb="FFBDD7EE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84D1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BFBFB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FF00"/>
        <bgColor rgb="FFFFFF66"/>
      </patternFill>
    </fill>
    <fill>
      <patternFill patternType="solid">
        <fgColor rgb="FFFFE699"/>
        <bgColor rgb="FFFFFF99"/>
      </patternFill>
    </fill>
    <fill>
      <patternFill patternType="solid">
        <fgColor rgb="FF99CC00"/>
        <bgColor rgb="FF92D050"/>
      </patternFill>
    </fill>
    <fill>
      <patternFill patternType="solid">
        <fgColor rgb="FFBFBFBF"/>
        <bgColor rgb="FFC0C0C0"/>
      </patternFill>
    </fill>
    <fill>
      <patternFill patternType="solid">
        <fgColor rgb="FFFFFF66"/>
        <bgColor rgb="FFFFFF99"/>
      </patternFill>
    </fill>
    <fill>
      <patternFill patternType="solid">
        <fgColor rgb="FF92D050"/>
        <bgColor rgb="FF99CC00"/>
      </patternFill>
    </fill>
    <fill>
      <patternFill patternType="solid">
        <fgColor rgb="FFFFC000"/>
        <bgColor rgb="FFFFCC00"/>
      </patternFill>
    </fill>
    <fill>
      <patternFill patternType="solid">
        <fgColor rgb="FFBDD7EE"/>
        <bgColor rgb="FFCCCCFF"/>
      </patternFill>
    </fill>
    <fill>
      <patternFill patternType="solid">
        <fgColor rgb="FFD9D9D9"/>
        <bgColor rgb="FFBDD7EE"/>
      </patternFill>
    </fill>
  </fills>
  <borders count="83">
    <border diagonalUp="false" diagonalDown="false">
      <left/>
      <right/>
      <top/>
      <bottom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double">
        <color rgb="FF008000"/>
      </left>
      <right style="thin"/>
      <top style="double">
        <color rgb="FF008000"/>
      </top>
      <bottom/>
      <diagonal/>
    </border>
    <border diagonalUp="false" diagonalDown="false">
      <left style="double">
        <color rgb="FF008000"/>
      </left>
      <right style="thin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/>
      <top/>
      <bottom style="thin">
        <color rgb="FF800080"/>
      </bottom>
      <diagonal/>
    </border>
    <border diagonalUp="false" diagonalDown="false">
      <left style="thin"/>
      <right/>
      <top style="thin">
        <color rgb="FF800080"/>
      </top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 style="thin"/>
      <bottom/>
      <diagonal/>
    </border>
    <border diagonalUp="false" diagonalDown="false">
      <left style="thin"/>
      <right style="thin"/>
      <top style="double">
        <color rgb="FF008000"/>
      </top>
      <bottom/>
      <diagonal/>
    </border>
    <border diagonalUp="false" diagonalDown="false">
      <left style="thin"/>
      <right style="thin"/>
      <top/>
      <bottom style="thin">
        <color rgb="FF339966"/>
      </bottom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thin"/>
      <right/>
      <top style="double">
        <color rgb="FF008000"/>
      </top>
      <bottom/>
      <diagonal/>
    </border>
    <border diagonalUp="false" diagonalDown="false">
      <left style="thin"/>
      <right style="thin"/>
      <top style="double">
        <color rgb="FF008000"/>
      </top>
      <bottom style="double">
        <color rgb="FF339966"/>
      </bottom>
      <diagonal/>
    </border>
    <border diagonalUp="false" diagonalDown="false">
      <left style="thin"/>
      <right style="thin"/>
      <top style="thin">
        <color rgb="FF339966"/>
      </top>
      <bottom style="double">
        <color rgb="FF339966"/>
      </bottom>
      <diagonal/>
    </border>
    <border diagonalUp="false" diagonalDown="false">
      <left/>
      <right style="thin">
        <color rgb="FF339966"/>
      </right>
      <top/>
      <bottom/>
      <diagonal/>
    </border>
    <border diagonalUp="false" diagonalDown="false">
      <left style="thin"/>
      <right style="thin"/>
      <top style="double"/>
      <bottom style="double">
        <color rgb="FF339966"/>
      </bottom>
      <diagonal/>
    </border>
    <border diagonalUp="false" diagonalDown="false">
      <left style="thin"/>
      <right style="thin"/>
      <top/>
      <bottom style="double">
        <color rgb="FF339966"/>
      </bottom>
      <diagonal/>
    </border>
    <border diagonalUp="false" diagonalDown="false">
      <left/>
      <right style="thin">
        <color rgb="FF339966"/>
      </right>
      <top/>
      <bottom style="thin"/>
      <diagonal/>
    </border>
    <border diagonalUp="false" diagonalDown="false">
      <left style="thin"/>
      <right style="thin"/>
      <top style="double">
        <color rgb="FF008000"/>
      </top>
      <bottom style="thin"/>
      <diagonal/>
    </border>
    <border diagonalUp="false" diagonalDown="false">
      <left style="thin"/>
      <right style="thin"/>
      <top style="thin">
        <color rgb="FF339966"/>
      </top>
      <bottom style="thin"/>
      <diagonal/>
    </border>
    <border diagonalUp="false" diagonalDown="false">
      <left style="double"/>
      <right/>
      <top style="double"/>
      <bottom/>
      <diagonal/>
    </border>
    <border diagonalUp="false" diagonalDown="false">
      <left style="thin"/>
      <right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 style="thin"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/>
      <top/>
      <bottom style="double"/>
      <diagonal/>
    </border>
    <border diagonalUp="false" diagonalDown="false">
      <left style="thin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double"/>
      <top/>
      <bottom style="double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72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center" textRotation="0" wrapText="false" indent="0" shrinkToFit="false"/>
    </xf>
    <xf numFmtId="164" fontId="4" fillId="3" borderId="0" applyFont="true" applyBorder="false" applyAlignment="true" applyProtection="false">
      <alignment horizontal="general" vertical="center" textRotation="0" wrapText="false" indent="0" shrinkToFit="false"/>
    </xf>
    <xf numFmtId="164" fontId="4" fillId="4" borderId="0" applyFont="true" applyBorder="false" applyAlignment="true" applyProtection="false">
      <alignment horizontal="general" vertical="center" textRotation="0" wrapText="false" indent="0" shrinkToFit="false"/>
    </xf>
    <xf numFmtId="164" fontId="4" fillId="5" borderId="0" applyFont="true" applyBorder="false" applyAlignment="true" applyProtection="false">
      <alignment horizontal="general" vertical="center" textRotation="0" wrapText="false" indent="0" shrinkToFit="false"/>
    </xf>
    <xf numFmtId="164" fontId="4" fillId="6" borderId="0" applyFont="true" applyBorder="false" applyAlignment="true" applyProtection="false">
      <alignment horizontal="general" vertical="center" textRotation="0" wrapText="false" indent="0" shrinkToFit="false"/>
    </xf>
    <xf numFmtId="164" fontId="4" fillId="7" borderId="0" applyFont="true" applyBorder="false" applyAlignment="true" applyProtection="false">
      <alignment horizontal="general" vertical="center" textRotation="0" wrapText="false" indent="0" shrinkToFit="false"/>
    </xf>
    <xf numFmtId="164" fontId="4" fillId="8" borderId="0" applyFont="true" applyBorder="false" applyAlignment="true" applyProtection="false">
      <alignment horizontal="general" vertical="center" textRotation="0" wrapText="false" indent="0" shrinkToFit="false"/>
    </xf>
    <xf numFmtId="164" fontId="4" fillId="9" borderId="0" applyFont="true" applyBorder="false" applyAlignment="true" applyProtection="false">
      <alignment horizontal="general" vertical="center" textRotation="0" wrapText="false" indent="0" shrinkToFit="false"/>
    </xf>
    <xf numFmtId="164" fontId="4" fillId="10" borderId="0" applyFont="true" applyBorder="false" applyAlignment="true" applyProtection="false">
      <alignment horizontal="general" vertical="center" textRotation="0" wrapText="false" indent="0" shrinkToFit="false"/>
    </xf>
    <xf numFmtId="164" fontId="4" fillId="5" borderId="0" applyFont="true" applyBorder="false" applyAlignment="true" applyProtection="false">
      <alignment horizontal="general" vertical="center" textRotation="0" wrapText="false" indent="0" shrinkToFit="false"/>
    </xf>
    <xf numFmtId="164" fontId="4" fillId="8" borderId="0" applyFont="true" applyBorder="false" applyAlignment="true" applyProtection="false">
      <alignment horizontal="general" vertical="center" textRotation="0" wrapText="false" indent="0" shrinkToFit="false"/>
    </xf>
    <xf numFmtId="164" fontId="4" fillId="11" borderId="0" applyFont="true" applyBorder="false" applyAlignment="true" applyProtection="false">
      <alignment horizontal="general" vertical="center" textRotation="0" wrapText="false" indent="0" shrinkToFit="false"/>
    </xf>
    <xf numFmtId="164" fontId="4" fillId="12" borderId="0" applyFont="true" applyBorder="false" applyAlignment="true" applyProtection="false">
      <alignment horizontal="general" vertical="center" textRotation="0" wrapText="false" indent="0" shrinkToFit="false"/>
    </xf>
    <xf numFmtId="164" fontId="4" fillId="9" borderId="0" applyFont="true" applyBorder="false" applyAlignment="true" applyProtection="false">
      <alignment horizontal="general" vertical="center" textRotation="0" wrapText="false" indent="0" shrinkToFit="false"/>
    </xf>
    <xf numFmtId="164" fontId="4" fillId="10" borderId="0" applyFont="true" applyBorder="false" applyAlignment="true" applyProtection="false">
      <alignment horizontal="general" vertical="center" textRotation="0" wrapText="false" indent="0" shrinkToFit="false"/>
    </xf>
    <xf numFmtId="164" fontId="4" fillId="13" borderId="0" applyFont="true" applyBorder="false" applyAlignment="true" applyProtection="false">
      <alignment horizontal="general" vertical="center" textRotation="0" wrapText="false" indent="0" shrinkToFit="false"/>
    </xf>
    <xf numFmtId="164" fontId="4" fillId="14" borderId="0" applyFont="true" applyBorder="false" applyAlignment="true" applyProtection="false">
      <alignment horizontal="general" vertical="center" textRotation="0" wrapText="false" indent="0" shrinkToFit="false"/>
    </xf>
    <xf numFmtId="164" fontId="4" fillId="15" borderId="0" applyFont="true" applyBorder="false" applyAlignment="true" applyProtection="false">
      <alignment horizontal="general" vertical="center" textRotation="0" wrapText="false" indent="0" shrinkToFit="false"/>
    </xf>
    <xf numFmtId="164" fontId="5" fillId="3" borderId="0" applyFont="true" applyBorder="false" applyAlignment="true" applyProtection="false">
      <alignment horizontal="general" vertical="center" textRotation="0" wrapText="false" indent="0" shrinkToFit="false"/>
    </xf>
    <xf numFmtId="164" fontId="6" fillId="4" borderId="0" applyFont="true" applyBorder="false" applyAlignment="true" applyProtection="false">
      <alignment horizontal="general" vertical="center" textRotation="0" wrapText="false" indent="0" shrinkToFit="false"/>
    </xf>
    <xf numFmtId="164" fontId="7" fillId="16" borderId="0" applyFont="true" applyBorder="false" applyAlignment="true" applyProtection="false">
      <alignment horizontal="general" vertical="center" textRotation="0" wrapText="false" indent="0" shrinkToFit="false"/>
    </xf>
    <xf numFmtId="164" fontId="8" fillId="17" borderId="1" applyFont="true" applyBorder="true" applyAlignment="true" applyProtection="false">
      <alignment horizontal="general" vertical="center" textRotation="0" wrapText="false" indent="0" shrinkToFit="false"/>
    </xf>
    <xf numFmtId="164" fontId="9" fillId="0" borderId="2" applyFont="true" applyBorder="true" applyAlignment="true" applyProtection="false">
      <alignment horizontal="general" vertical="center" textRotation="0" wrapText="false" indent="0" shrinkToFit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applyFont="true" applyBorder="tru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4" applyFont="true" applyBorder="true" applyAlignment="true" applyProtection="false">
      <alignment horizontal="general" vertical="center" textRotation="0" wrapText="false" indent="0" shrinkToFit="false"/>
    </xf>
    <xf numFmtId="164" fontId="12" fillId="0" borderId="0" applyFont="true" applyBorder="false" applyAlignment="true" applyProtection="false">
      <alignment horizontal="general" vertical="center" textRotation="0" wrapText="false" indent="0" shrinkToFit="false"/>
    </xf>
    <xf numFmtId="164" fontId="13" fillId="0" borderId="0" applyFont="true" applyBorder="false" applyAlignment="true" applyProtection="false">
      <alignment horizontal="general" vertical="center" textRotation="0" wrapText="false" indent="0" shrinkToFit="false"/>
    </xf>
    <xf numFmtId="164" fontId="14" fillId="0" borderId="5" applyFont="true" applyBorder="true" applyAlignment="true" applyProtection="false">
      <alignment horizontal="general" vertical="center" textRotation="0" wrapText="false" indent="0" shrinkToFit="false"/>
    </xf>
    <xf numFmtId="164" fontId="15" fillId="7" borderId="6" applyFont="true" applyBorder="true" applyAlignment="true" applyProtection="false">
      <alignment horizontal="general" vertical="center" textRotation="0" wrapText="false" indent="0" shrinkToFit="false"/>
    </xf>
    <xf numFmtId="164" fontId="16" fillId="18" borderId="7" applyFont="true" applyBorder="true" applyAlignment="true" applyProtection="false">
      <alignment horizontal="general" vertical="center" textRotation="0" wrapText="false" indent="0" shrinkToFit="false"/>
    </xf>
    <xf numFmtId="164" fontId="17" fillId="19" borderId="0" applyFont="true" applyBorder="false" applyAlignment="true" applyProtection="false">
      <alignment horizontal="general" vertical="center" textRotation="0" wrapText="false" indent="0" shrinkToFit="false"/>
    </xf>
    <xf numFmtId="164" fontId="17" fillId="20" borderId="0" applyFont="true" applyBorder="false" applyAlignment="true" applyProtection="false">
      <alignment horizontal="general" vertical="center" textRotation="0" wrapText="false" indent="0" shrinkToFit="false"/>
    </xf>
    <xf numFmtId="164" fontId="17" fillId="21" borderId="0" applyFont="true" applyBorder="false" applyAlignment="true" applyProtection="false">
      <alignment horizontal="general" vertical="center" textRotation="0" wrapText="false" indent="0" shrinkToFit="false"/>
    </xf>
    <xf numFmtId="164" fontId="17" fillId="13" borderId="0" applyFont="true" applyBorder="false" applyAlignment="true" applyProtection="false">
      <alignment horizontal="general" vertical="center" textRotation="0" wrapText="false" indent="0" shrinkToFit="false"/>
    </xf>
    <xf numFmtId="164" fontId="17" fillId="14" borderId="0" applyFont="true" applyBorder="false" applyAlignment="true" applyProtection="false">
      <alignment horizontal="general" vertical="center" textRotation="0" wrapText="false" indent="0" shrinkToFit="false"/>
    </xf>
    <xf numFmtId="164" fontId="17" fillId="22" borderId="0" applyFont="true" applyBorder="false" applyAlignment="true" applyProtection="false">
      <alignment horizontal="general" vertical="center" textRotation="0" wrapText="false" indent="0" shrinkToFit="false"/>
    </xf>
    <xf numFmtId="164" fontId="18" fillId="18" borderId="6" applyFont="true" applyBorder="true" applyAlignment="true" applyProtection="false">
      <alignment horizontal="general" vertical="center" textRotation="0" wrapText="false" indent="0" shrinkToFit="false"/>
    </xf>
    <xf numFmtId="164" fontId="19" fillId="0" borderId="0" applyFont="true" applyBorder="false" applyAlignment="true" applyProtection="false">
      <alignment horizontal="general" vertical="center" textRotation="0" wrapText="false" indent="0" shrinkToFit="false"/>
    </xf>
    <xf numFmtId="164" fontId="20" fillId="0" borderId="0" applyFont="true" applyBorder="false" applyAlignment="true" applyProtection="false">
      <alignment horizontal="general" vertical="center" textRotation="0" wrapText="false" indent="0" shrinkToFit="false"/>
    </xf>
    <xf numFmtId="164" fontId="21" fillId="23" borderId="8" applyFont="true" applyBorder="true" applyAlignment="true" applyProtection="false">
      <alignment horizontal="general" vertical="center" textRotation="0" wrapText="false" indent="0" shrinkToFit="false"/>
    </xf>
    <xf numFmtId="164" fontId="22" fillId="0" borderId="9" applyFont="true" applyBorder="true" applyAlignment="true" applyProtection="false">
      <alignment horizontal="general" vertical="center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2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2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24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2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25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25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24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16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2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2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0" xfId="6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0" xfId="6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6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0" xfId="7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2" fillId="0" borderId="0" xfId="7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2" fillId="0" borderId="0" xfId="7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2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7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71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7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7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6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6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67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3" fillId="0" borderId="12" xfId="67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3" fillId="0" borderId="12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0" xfId="67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2" fillId="0" borderId="12" xfId="67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2" fillId="0" borderId="12" xfId="6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9" fillId="0" borderId="0" xfId="67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5" fillId="0" borderId="0" xfId="6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67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4" fillId="0" borderId="0" xfId="7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6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12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0" borderId="14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10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0" xfId="6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0" xfId="6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9" fillId="0" borderId="17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1" fillId="0" borderId="30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10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3" fillId="0" borderId="17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1" fillId="0" borderId="14" xfId="67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9" fillId="0" borderId="43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5" fillId="0" borderId="17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6" fillId="0" borderId="31" xfId="67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5" fillId="0" borderId="17" xfId="6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10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4" fillId="0" borderId="0" xfId="6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30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0" borderId="14" xfId="67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8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7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0" xfId="67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1" fillId="0" borderId="31" xfId="67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9" fillId="0" borderId="13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8" fillId="0" borderId="12" xfId="6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10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10" xfId="6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12" xfId="6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7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3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4" fillId="0" borderId="0" xfId="6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9" fillId="0" borderId="0" xfId="6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9" fillId="0" borderId="17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0" xfId="6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8" fillId="0" borderId="27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15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14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9" fillId="0" borderId="17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17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5" fillId="0" borderId="17" xfId="6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7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7" fillId="0" borderId="12" xfId="6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1" fillId="0" borderId="0" xfId="6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9" fillId="0" borderId="0" xfId="6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3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1" fillId="0" borderId="0" xfId="67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1" fillId="0" borderId="0" xfId="6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5" fillId="0" borderId="0" xfId="6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1" fillId="0" borderId="0" xfId="6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6" fillId="0" borderId="0" xfId="6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2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6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6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9" fillId="0" borderId="0" xfId="68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68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68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6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0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1" fillId="0" borderId="0" xfId="68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3" fillId="0" borderId="0" xfId="68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4" fillId="0" borderId="0" xfId="68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5" fillId="0" borderId="0" xfId="6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10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6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3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2" xfId="6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27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6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6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2" xfId="7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2" xfId="7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5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45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1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3" xfId="6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3" fillId="0" borderId="13" xfId="6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43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2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6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3" fillId="0" borderId="0" xfId="6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46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27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6" xfId="6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3" fillId="0" borderId="16" xfId="6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0" xfId="6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6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13" xfId="6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6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7" borderId="12" xfId="6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27" borderId="12" xfId="6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30" xfId="6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3" fillId="0" borderId="30" xfId="6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10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3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1" xfId="6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6" fillId="0" borderId="0" xfId="6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12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2" xfId="6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6" fillId="0" borderId="12" xfId="6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6" fillId="0" borderId="13" xfId="6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0" xfId="6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3" fillId="0" borderId="15" xfId="6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15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7" xfId="6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7" borderId="13" xfId="6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27" borderId="13" xfId="6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24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27" borderId="12" xfId="6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32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5" xfId="6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3" fillId="0" borderId="13" xfId="6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3" fillId="0" borderId="32" xfId="6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6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9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9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32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3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2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3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2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4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7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1" fillId="24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7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0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1" fillId="2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2" fillId="2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7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8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9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0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1" fillId="24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1" fillId="24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4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1" fillId="2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7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7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6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8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8" fillId="28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2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8" fillId="28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2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9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6" fillId="0" borderId="4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6" fillId="0" borderId="4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6" fillId="0" borderId="0" xfId="7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7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67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3" fillId="0" borderId="27" xfId="67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9" fillId="0" borderId="0" xfId="7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0" fillId="0" borderId="0" xfId="6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3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54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1" fillId="0" borderId="0" xfId="6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2" fillId="0" borderId="17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55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3" fillId="0" borderId="0" xfId="6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3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9" fillId="0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3" fillId="0" borderId="0" xfId="6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17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1" fillId="0" borderId="13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1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0" xfId="6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7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7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2" fillId="0" borderId="0" xfId="6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67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9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7" xfId="6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9" fillId="0" borderId="3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3" fillId="0" borderId="14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5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9" fillId="0" borderId="17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0" fillId="0" borderId="0" xfId="6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9" fillId="0" borderId="0" xfId="6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0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6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5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9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9" fillId="0" borderId="31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6" fillId="0" borderId="31" xfId="6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1" fillId="0" borderId="0" xfId="67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32" fillId="0" borderId="0" xfId="6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7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68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68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68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2" fillId="0" borderId="0" xfId="6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8" fillId="0" borderId="12" xfId="6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2" xfId="6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6" borderId="12" xfId="6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27" xfId="6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2" xfId="68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6" borderId="12" xfId="7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5" xfId="6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6" xfId="68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3" xfId="6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4" borderId="15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6" borderId="15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8" fillId="0" borderId="15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8" fillId="0" borderId="0" xfId="6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8" fillId="0" borderId="17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58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12" xfId="6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8" fillId="0" borderId="0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4" borderId="30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6" borderId="30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8" fillId="0" borderId="32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8" fillId="0" borderId="10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6" borderId="13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8" fillId="0" borderId="43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4" borderId="16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6" borderId="16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4" borderId="13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8" fillId="0" borderId="11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2" xfId="6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6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7" borderId="12" xfId="6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4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4" borderId="59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60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61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62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6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8" fillId="0" borderId="31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63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8" fillId="0" borderId="14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8" fillId="0" borderId="64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65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66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8" fillId="0" borderId="67" xfId="6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68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69" xfId="6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6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6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2" fillId="0" borderId="0" xfId="6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6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2" fillId="0" borderId="0" xfId="6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9" fillId="0" borderId="0" xfId="6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24" borderId="0" xfId="6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0" xfId="6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2" fillId="24" borderId="0" xfId="6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6" fillId="24" borderId="0" xfId="69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0" xfId="6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0" fillId="24" borderId="0" xfId="69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1" fillId="29" borderId="0" xfId="6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29" borderId="0" xfId="6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1" fillId="30" borderId="0" xfId="6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30" borderId="0" xfId="6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9" fillId="0" borderId="10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3" fillId="0" borderId="70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71" xfId="6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72" xfId="6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3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31" borderId="13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31" borderId="12" xfId="6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4" fillId="0" borderId="74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0" xfId="69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5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8" fillId="31" borderId="30" xfId="6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31" borderId="12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1" borderId="30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6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8" fillId="0" borderId="0" xfId="69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3" fillId="31" borderId="13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3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30" borderId="0" xfId="6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1" borderId="12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1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6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77" xfId="6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78" xfId="6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8" fillId="0" borderId="78" xfId="6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9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1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3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30" borderId="13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6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43" fillId="31" borderId="12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30" borderId="12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31" borderId="27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29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1" borderId="24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31" borderId="13" xfId="6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3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1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6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31" borderId="0" xfId="6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3" fillId="31" borderId="11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1" borderId="31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3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1" borderId="24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3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1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1" fillId="0" borderId="0" xfId="6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5" fillId="32" borderId="12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9" fillId="0" borderId="80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9" fillId="0" borderId="0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81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82" xfId="6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5" fillId="32" borderId="82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12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12" xfId="6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9" fillId="0" borderId="12" xfId="6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3" fillId="0" borderId="12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29" borderId="12" xfId="64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5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??1" xfId="20"/>
    <cellStyle name="20% - ??2" xfId="21"/>
    <cellStyle name="20% - ??3" xfId="22"/>
    <cellStyle name="20% - ??4" xfId="23"/>
    <cellStyle name="20% - ??5" xfId="24"/>
    <cellStyle name="20% - ??6" xfId="25"/>
    <cellStyle name="40% - ??1" xfId="26"/>
    <cellStyle name="40% - ??2" xfId="27"/>
    <cellStyle name="40% - ??3" xfId="28"/>
    <cellStyle name="40% - ??4" xfId="29"/>
    <cellStyle name="40% - ??5" xfId="30"/>
    <cellStyle name="40% - ??6" xfId="31"/>
    <cellStyle name="60% - ??1" xfId="32"/>
    <cellStyle name="60% - ??2" xfId="33"/>
    <cellStyle name="60% - ??3" xfId="34"/>
    <cellStyle name="60% - ??4" xfId="35"/>
    <cellStyle name="60% - ??5" xfId="36"/>
    <cellStyle name="60% - ??6" xfId="37"/>
    <cellStyle name="?" xfId="38"/>
    <cellStyle name="? 1" xfId="39"/>
    <cellStyle name="??" xfId="40"/>
    <cellStyle name="?? 1" xfId="41"/>
    <cellStyle name="?? 1 1" xfId="42"/>
    <cellStyle name="?? 2" xfId="43"/>
    <cellStyle name="?? 2 1" xfId="44"/>
    <cellStyle name="?? 3" xfId="45"/>
    <cellStyle name="?? 3 1" xfId="46"/>
    <cellStyle name="?? 4" xfId="47"/>
    <cellStyle name="?? 5" xfId="48"/>
    <cellStyle name="?? 6" xfId="49"/>
    <cellStyle name="?? 7" xfId="50"/>
    <cellStyle name="?? 8" xfId="51"/>
    <cellStyle name="??1" xfId="52"/>
    <cellStyle name="??2" xfId="53"/>
    <cellStyle name="??3" xfId="54"/>
    <cellStyle name="??4" xfId="55"/>
    <cellStyle name="??5" xfId="56"/>
    <cellStyle name="??6" xfId="57"/>
    <cellStyle name="????" xfId="58"/>
    <cellStyle name="???? 1" xfId="59"/>
    <cellStyle name="???? 2" xfId="60"/>
    <cellStyle name="?????" xfId="61"/>
    <cellStyle name="??????" xfId="62"/>
    <cellStyle name="??_LCSDCup_Information" xfId="63"/>
    <cellStyle name="??_LCSDCup_Information 2" xfId="64"/>
    <cellStyle name="??_LCSDCup_Information_2005LCSD INFORMATION" xfId="65"/>
    <cellStyle name="??_LCSDCup_Information_2005LCSD INFORMATION_INFORMATION OF GC2_2013" xfId="66"/>
    <cellStyle name="??_MEN_32_To8" xfId="67"/>
    <cellStyle name="一般_LCSDCup_Information" xfId="68"/>
    <cellStyle name="一般_LCSDCup_Information 2" xfId="69"/>
    <cellStyle name="一般_LCSDCup_Information_2005LCSD INFORMATION" xfId="70"/>
    <cellStyle name="一般_MEN_32_To8" xfId="7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FFE699"/>
      <rgbColor rgb="FF800000"/>
      <rgbColor rgb="FF008000"/>
      <rgbColor rgb="FF000080"/>
      <rgbColor rgb="FF92D050"/>
      <rgbColor rgb="FF800080"/>
      <rgbColor rgb="FF0084D1"/>
      <rgbColor rgb="FFC0C0C0"/>
      <rgbColor rgb="FF808080"/>
      <rgbColor rgb="FFBFBFBF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66"/>
      <rgbColor rgb="FF00FFFF"/>
      <rgbColor rgb="FF800080"/>
      <rgbColor rgb="FF800000"/>
      <rgbColor rgb="FF008080"/>
      <rgbColor rgb="FF0000FF"/>
      <rgbColor rgb="FF00CCFF"/>
      <rgbColor rgb="FFBDD7EE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D9D9D9"/>
      <rgbColor rgb="FF969696"/>
      <rgbColor rgb="FF003366"/>
      <rgbColor rgb="FF339966"/>
      <rgbColor rgb="FF003300"/>
      <rgbColor rgb="FF333300"/>
      <rgbColor rgb="FF993300"/>
      <rgbColor rgb="FFFFC000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externalLink" Target="externalLinks/externalLink1.xml"/><Relationship Id="rId1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192.168.11.24/TKT_mirror/share(2)/&#27801;&#28760;&#25490;&#29699;(&#26412;&#22320;)/&#29699;&#21729;&#31309;&#20998;&#25490;&#21517;/pts_of_players_updated_hk_open_2019_by_ronson_20190510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sheetDataSet>
      <sheetData sheetId="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5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7.25" zeroHeight="false" outlineLevelRow="0" outlineLevelCol="0"/>
  <cols>
    <col collapsed="false" customWidth="true" hidden="false" outlineLevel="0" max="1" min="1" style="1" width="9.22"/>
    <col collapsed="false" customWidth="true" hidden="false" outlineLevel="0" max="2" min="2" style="0" width="93.11"/>
    <col collapsed="false" customWidth="true" hidden="false" outlineLevel="0" max="1025" min="3" style="0" width="7.45"/>
  </cols>
  <sheetData>
    <row r="1" s="4" customFormat="true" ht="33" hidden="false" customHeight="true" outlineLevel="0" collapsed="false">
      <c r="A1" s="2" t="s">
        <v>0</v>
      </c>
      <c r="B1" s="3" t="s">
        <v>1</v>
      </c>
    </row>
    <row r="2" s="4" customFormat="true" ht="27" hidden="false" customHeight="true" outlineLevel="0" collapsed="false">
      <c r="A2" s="3"/>
      <c r="B2" s="3" t="s">
        <v>2</v>
      </c>
    </row>
    <row r="3" s="4" customFormat="true" ht="15.75" hidden="false" customHeight="false" outlineLevel="0" collapsed="false">
      <c r="A3" s="2"/>
    </row>
    <row r="4" s="4" customFormat="true" ht="17.25" hidden="false" customHeight="true" outlineLevel="0" collapsed="false">
      <c r="A4" s="5" t="s">
        <v>3</v>
      </c>
      <c r="B4" s="6" t="s">
        <v>4</v>
      </c>
    </row>
    <row r="5" s="4" customFormat="true" ht="17.25" hidden="false" customHeight="true" outlineLevel="0" collapsed="false">
      <c r="A5" s="5"/>
      <c r="B5" s="6" t="s">
        <v>5</v>
      </c>
    </row>
    <row r="6" s="4" customFormat="true" ht="17.25" hidden="false" customHeight="true" outlineLevel="0" collapsed="false">
      <c r="A6" s="5" t="s">
        <v>6</v>
      </c>
      <c r="B6" s="6" t="s">
        <v>7</v>
      </c>
    </row>
    <row r="7" s="4" customFormat="true" ht="17.25" hidden="false" customHeight="true" outlineLevel="0" collapsed="false">
      <c r="A7" s="5" t="s">
        <v>8</v>
      </c>
      <c r="B7" s="7" t="s">
        <v>9</v>
      </c>
    </row>
    <row r="8" s="4" customFormat="true" ht="17.25" hidden="false" customHeight="true" outlineLevel="0" collapsed="false">
      <c r="A8" s="8"/>
      <c r="B8" s="6" t="s">
        <v>10</v>
      </c>
    </row>
    <row r="9" s="4" customFormat="true" ht="17.25" hidden="false" customHeight="true" outlineLevel="0" collapsed="false">
      <c r="A9" s="8"/>
      <c r="B9" s="6" t="s">
        <v>11</v>
      </c>
    </row>
    <row r="10" s="4" customFormat="true" ht="17.25" hidden="false" customHeight="true" outlineLevel="0" collapsed="false">
      <c r="A10" s="8"/>
      <c r="B10" s="9" t="s">
        <v>12</v>
      </c>
    </row>
    <row r="11" s="4" customFormat="true" ht="17.25" hidden="false" customHeight="true" outlineLevel="0" collapsed="false">
      <c r="A11" s="8"/>
      <c r="B11" s="9" t="s">
        <v>13</v>
      </c>
    </row>
    <row r="12" s="4" customFormat="true" ht="17.25" hidden="false" customHeight="true" outlineLevel="0" collapsed="false">
      <c r="A12" s="8"/>
      <c r="B12" s="9" t="s">
        <v>14</v>
      </c>
    </row>
    <row r="13" s="4" customFormat="true" ht="17.25" hidden="false" customHeight="true" outlineLevel="0" collapsed="false">
      <c r="A13" s="8"/>
      <c r="B13" s="9" t="s">
        <v>15</v>
      </c>
    </row>
    <row r="14" s="9" customFormat="true" ht="17.25" hidden="false" customHeight="true" outlineLevel="0" collapsed="false">
      <c r="A14" s="8"/>
      <c r="B14" s="9" t="s">
        <v>16</v>
      </c>
    </row>
    <row r="15" s="4" customFormat="true" ht="15.75" hidden="false" customHeight="false" outlineLevel="0" collapsed="false">
      <c r="A15" s="8"/>
      <c r="B15" s="10" t="s">
        <v>17</v>
      </c>
    </row>
    <row r="16" s="4" customFormat="true" ht="17.25" hidden="false" customHeight="true" outlineLevel="0" collapsed="false">
      <c r="A16" s="8"/>
      <c r="B16" s="10"/>
    </row>
    <row r="17" s="4" customFormat="true" ht="15.75" hidden="false" customHeight="false" outlineLevel="0" collapsed="false">
      <c r="A17" s="5"/>
      <c r="B17" s="10" t="s">
        <v>18</v>
      </c>
    </row>
    <row r="18" s="4" customFormat="true" ht="15.75" hidden="true" customHeight="false" outlineLevel="0" collapsed="false">
      <c r="A18" s="2"/>
    </row>
    <row r="19" s="4" customFormat="true" ht="27" hidden="true" customHeight="false" outlineLevel="0" collapsed="false">
      <c r="A19" s="2"/>
      <c r="B19" s="11" t="s">
        <v>19</v>
      </c>
    </row>
    <row r="20" s="4" customFormat="true" ht="15.75" hidden="true" customHeight="false" outlineLevel="0" collapsed="false">
      <c r="A20" s="2" t="s">
        <v>20</v>
      </c>
      <c r="B20" s="4" t="s">
        <v>21</v>
      </c>
    </row>
    <row r="21" s="4" customFormat="true" ht="15.75" hidden="true" customHeight="false" outlineLevel="0" collapsed="false">
      <c r="A21" s="2"/>
      <c r="B21" s="4" t="s">
        <v>22</v>
      </c>
    </row>
    <row r="22" s="4" customFormat="true" ht="15.75" hidden="true" customHeight="false" outlineLevel="0" collapsed="false">
      <c r="A22" s="2" t="s">
        <v>23</v>
      </c>
      <c r="B22" s="4" t="s">
        <v>24</v>
      </c>
    </row>
    <row r="23" s="4" customFormat="true" ht="15.75" hidden="true" customHeight="false" outlineLevel="0" collapsed="false">
      <c r="A23" s="2" t="s">
        <v>25</v>
      </c>
      <c r="B23" s="4" t="s">
        <v>26</v>
      </c>
    </row>
    <row r="24" s="4" customFormat="true" ht="15.75" hidden="true" customHeight="false" outlineLevel="0" collapsed="false">
      <c r="A24" s="2"/>
      <c r="B24" s="4" t="s">
        <v>27</v>
      </c>
    </row>
    <row r="25" s="4" customFormat="true" ht="15.75" hidden="true" customHeight="false" outlineLevel="0" collapsed="false">
      <c r="A25" s="2"/>
      <c r="B25" s="4" t="s">
        <v>28</v>
      </c>
    </row>
    <row r="26" s="4" customFormat="true" ht="15.75" hidden="true" customHeight="false" outlineLevel="0" collapsed="false">
      <c r="A26" s="2"/>
      <c r="B26" s="12" t="s">
        <v>29</v>
      </c>
    </row>
    <row r="27" s="4" customFormat="true" ht="15.75" hidden="true" customHeight="false" outlineLevel="0" collapsed="false">
      <c r="A27" s="2"/>
      <c r="B27" s="4" t="s">
        <v>30</v>
      </c>
    </row>
    <row r="28" s="4" customFormat="true" ht="15.75" hidden="true" customHeight="false" outlineLevel="0" collapsed="false">
      <c r="A28" s="2"/>
      <c r="B28" s="4" t="s">
        <v>31</v>
      </c>
    </row>
    <row r="29" s="4" customFormat="true" ht="15.75" hidden="true" customHeight="false" outlineLevel="0" collapsed="false">
      <c r="A29" s="2"/>
      <c r="B29" s="4" t="s">
        <v>32</v>
      </c>
    </row>
    <row r="30" s="4" customFormat="true" ht="15.75" hidden="true" customHeight="false" outlineLevel="0" collapsed="false">
      <c r="A30" s="2"/>
      <c r="B30" s="4" t="s">
        <v>33</v>
      </c>
    </row>
    <row r="31" s="4" customFormat="true" ht="15.75" hidden="true" customHeight="false" outlineLevel="0" collapsed="false">
      <c r="A31" s="2"/>
      <c r="B31" s="13" t="s">
        <v>34</v>
      </c>
    </row>
    <row r="32" s="4" customFormat="true" ht="15.75" hidden="true" customHeight="false" outlineLevel="0" collapsed="false">
      <c r="A32" s="2"/>
      <c r="B32" s="4" t="s">
        <v>35</v>
      </c>
    </row>
    <row r="33" s="4" customFormat="true" ht="15.75" hidden="true" customHeight="false" outlineLevel="0" collapsed="false">
      <c r="A33" s="2"/>
      <c r="B33" s="4" t="s">
        <v>36</v>
      </c>
    </row>
    <row r="34" s="4" customFormat="true" ht="15.75" hidden="true" customHeight="false" outlineLevel="0" collapsed="false">
      <c r="A34" s="2"/>
      <c r="B34" s="4" t="s">
        <v>37</v>
      </c>
    </row>
    <row r="35" s="4" customFormat="true" ht="15.75" hidden="true" customHeight="false" outlineLevel="0" collapsed="false">
      <c r="A35" s="2"/>
      <c r="B35" s="14" t="s">
        <v>38</v>
      </c>
    </row>
    <row r="36" s="4" customFormat="true" ht="15.75" hidden="true" customHeight="false" outlineLevel="0" collapsed="false">
      <c r="A36" s="2"/>
      <c r="B36" s="12" t="s">
        <v>39</v>
      </c>
    </row>
    <row r="37" s="4" customFormat="true" ht="15.75" hidden="false" customHeight="false" outlineLevel="0" collapsed="false">
      <c r="A37" s="2"/>
      <c r="B37" s="4" t="s">
        <v>40</v>
      </c>
    </row>
    <row r="38" s="4" customFormat="true" ht="27" hidden="false" customHeight="false" outlineLevel="0" collapsed="false">
      <c r="A38" s="2"/>
      <c r="B38" s="11" t="s">
        <v>19</v>
      </c>
    </row>
    <row r="39" s="4" customFormat="true" ht="15.75" hidden="false" customHeight="false" outlineLevel="0" collapsed="false">
      <c r="A39" s="2"/>
      <c r="B39" s="4" t="s">
        <v>21</v>
      </c>
    </row>
    <row r="40" s="4" customFormat="true" ht="15.75" hidden="false" customHeight="false" outlineLevel="0" collapsed="false">
      <c r="A40" s="2"/>
      <c r="B40" s="4" t="s">
        <v>22</v>
      </c>
    </row>
    <row r="41" s="4" customFormat="true" ht="15.75" hidden="false" customHeight="false" outlineLevel="0" collapsed="false">
      <c r="A41" s="2"/>
      <c r="B41" s="4" t="s">
        <v>24</v>
      </c>
    </row>
    <row r="42" s="4" customFormat="true" ht="15.75" hidden="false" customHeight="false" outlineLevel="0" collapsed="false">
      <c r="A42" s="2"/>
      <c r="B42" s="4" t="s">
        <v>26</v>
      </c>
    </row>
    <row r="43" s="4" customFormat="true" ht="15.75" hidden="false" customHeight="false" outlineLevel="0" collapsed="false">
      <c r="A43" s="2"/>
      <c r="B43" s="4" t="s">
        <v>27</v>
      </c>
    </row>
    <row r="44" s="4" customFormat="true" ht="15.75" hidden="false" customHeight="false" outlineLevel="0" collapsed="false">
      <c r="A44" s="2"/>
      <c r="B44" s="4" t="s">
        <v>28</v>
      </c>
    </row>
    <row r="45" s="4" customFormat="true" ht="15.75" hidden="false" customHeight="false" outlineLevel="0" collapsed="false">
      <c r="A45" s="2"/>
      <c r="B45" s="4" t="s">
        <v>41</v>
      </c>
    </row>
    <row r="46" s="4" customFormat="true" ht="15.75" hidden="false" customHeight="false" outlineLevel="0" collapsed="false">
      <c r="A46" s="2"/>
      <c r="B46" s="4" t="s">
        <v>30</v>
      </c>
    </row>
    <row r="47" s="4" customFormat="true" ht="15.75" hidden="false" customHeight="false" outlineLevel="0" collapsed="false">
      <c r="A47" s="2"/>
      <c r="B47" s="4" t="s">
        <v>42</v>
      </c>
    </row>
    <row r="48" s="4" customFormat="true" ht="15.75" hidden="false" customHeight="false" outlineLevel="0" collapsed="false">
      <c r="A48" s="2"/>
      <c r="B48" s="4" t="s">
        <v>43</v>
      </c>
    </row>
    <row r="49" s="4" customFormat="true" ht="15.75" hidden="false" customHeight="false" outlineLevel="0" collapsed="false">
      <c r="A49" s="2"/>
      <c r="B49" s="4" t="s">
        <v>32</v>
      </c>
    </row>
    <row r="50" s="4" customFormat="true" ht="15.75" hidden="false" customHeight="false" outlineLevel="0" collapsed="false">
      <c r="A50" s="2"/>
      <c r="B50" s="4" t="s">
        <v>44</v>
      </c>
    </row>
    <row r="51" s="4" customFormat="true" ht="15.75" hidden="false" customHeight="false" outlineLevel="0" collapsed="false">
      <c r="A51" s="2"/>
      <c r="B51" s="4" t="s">
        <v>34</v>
      </c>
    </row>
    <row r="52" s="4" customFormat="true" ht="15.75" hidden="false" customHeight="false" outlineLevel="0" collapsed="false">
      <c r="A52" s="2"/>
      <c r="B52" s="4" t="s">
        <v>35</v>
      </c>
    </row>
    <row r="53" s="4" customFormat="true" ht="15.75" hidden="false" customHeight="false" outlineLevel="0" collapsed="false">
      <c r="A53" s="2"/>
      <c r="B53" s="4" t="s">
        <v>36</v>
      </c>
    </row>
    <row r="54" s="4" customFormat="true" ht="15.75" hidden="false" customHeight="false" outlineLevel="0" collapsed="false">
      <c r="A54" s="2"/>
      <c r="B54" s="4" t="s">
        <v>37</v>
      </c>
    </row>
    <row r="55" s="4" customFormat="true" ht="15.75" hidden="false" customHeight="false" outlineLevel="0" collapsed="false">
      <c r="A55" s="2"/>
      <c r="B55" s="4" t="s">
        <v>38</v>
      </c>
    </row>
    <row r="56" s="4" customFormat="true" ht="15.75" hidden="false" customHeight="false" outlineLevel="0" collapsed="false">
      <c r="A56" s="2"/>
      <c r="B56" s="4" t="s">
        <v>39</v>
      </c>
    </row>
    <row r="57" s="4" customFormat="true" ht="15.75" hidden="false" customHeight="false" outlineLevel="0" collapsed="false">
      <c r="A57" s="2"/>
      <c r="B57" s="4" t="s">
        <v>40</v>
      </c>
    </row>
    <row r="58" s="4" customFormat="true" ht="15.75" hidden="false" customHeight="false" outlineLevel="0" collapsed="false">
      <c r="A58" s="2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95"/>
  <sheetViews>
    <sheetView showFormulas="false" showGridLines="true" showRowColHeaders="true" showZeros="true" rightToLeft="false" tabSelected="false" showOutlineSymbols="true" defaultGridColor="true" view="normal" topLeftCell="E2" colorId="64" zoomScale="75" zoomScaleNormal="75" zoomScalePageLayoutView="100" workbookViewId="0">
      <selection pane="topLeft" activeCell="R12" activeCellId="0" sqref="R12"/>
    </sheetView>
  </sheetViews>
  <sheetFormatPr defaultRowHeight="22.5" zeroHeight="false" outlineLevelRow="0" outlineLevelCol="0"/>
  <cols>
    <col collapsed="false" customWidth="true" hidden="false" outlineLevel="0" max="1" min="1" style="15" width="3.55"/>
    <col collapsed="false" customWidth="true" hidden="false" outlineLevel="0" max="2" min="2" style="15" width="9"/>
    <col collapsed="false" customWidth="true" hidden="false" outlineLevel="0" max="3" min="3" style="16" width="9"/>
    <col collapsed="false" customWidth="true" hidden="false" outlineLevel="0" max="4" min="4" style="15" width="9"/>
    <col collapsed="false" customWidth="true" hidden="false" outlineLevel="0" max="5" min="5" style="16" width="18.33"/>
    <col collapsed="false" customWidth="true" hidden="false" outlineLevel="0" max="6" min="6" style="15" width="18.33"/>
    <col collapsed="false" customWidth="true" hidden="false" outlineLevel="0" max="7" min="7" style="15" width="12"/>
    <col collapsed="false" customWidth="true" hidden="false" outlineLevel="0" max="8" min="8" style="15" width="7.33"/>
    <col collapsed="false" customWidth="true" hidden="false" outlineLevel="0" max="9" min="9" style="15" width="17.55"/>
    <col collapsed="false" customWidth="true" hidden="false" outlineLevel="0" max="10" min="10" style="15" width="11.11"/>
    <col collapsed="false" customWidth="true" hidden="false" outlineLevel="0" max="11" min="11" style="15" width="7.33"/>
    <col collapsed="false" customWidth="true" hidden="false" outlineLevel="0" max="12" min="12" style="15" width="7.45"/>
    <col collapsed="false" customWidth="true" hidden="false" outlineLevel="0" max="13" min="13" style="16" width="12.55"/>
    <col collapsed="false" customWidth="true" hidden="false" outlineLevel="0" max="14" min="14" style="17" width="34.11"/>
    <col collapsed="false" customWidth="true" hidden="false" outlineLevel="0" max="15" min="15" style="15" width="5.78"/>
    <col collapsed="false" customWidth="true" hidden="true" outlineLevel="0" max="17" min="16" style="15" width="17.44"/>
    <col collapsed="false" customWidth="true" hidden="false" outlineLevel="0" max="1025" min="18" style="15" width="7.67"/>
  </cols>
  <sheetData>
    <row r="1" customFormat="false" ht="21" hidden="false" customHeight="true" outlineLevel="0" collapsed="false">
      <c r="B1" s="18" t="s">
        <v>45</v>
      </c>
      <c r="C1" s="19"/>
      <c r="D1" s="19"/>
      <c r="E1" s="20"/>
      <c r="F1" s="19"/>
      <c r="G1" s="19"/>
      <c r="H1" s="19"/>
      <c r="I1" s="19"/>
      <c r="J1" s="19"/>
      <c r="K1" s="19"/>
      <c r="L1" s="19"/>
      <c r="M1" s="21"/>
    </row>
    <row r="2" customFormat="false" ht="21" hidden="false" customHeight="true" outlineLevel="0" collapsed="false">
      <c r="B2" s="22" t="s">
        <v>46</v>
      </c>
      <c r="C2" s="21"/>
      <c r="D2" s="21"/>
      <c r="E2" s="19"/>
      <c r="F2" s="19"/>
      <c r="G2" s="19"/>
      <c r="H2" s="19"/>
      <c r="I2" s="19"/>
      <c r="J2" s="19"/>
      <c r="K2" s="20"/>
      <c r="L2" s="20"/>
      <c r="M2" s="21"/>
    </row>
    <row r="3" customFormat="false" ht="21" hidden="false" customHeight="true" outlineLevel="0" collapsed="false">
      <c r="B3" s="23" t="s">
        <v>47</v>
      </c>
      <c r="C3" s="24"/>
      <c r="D3" s="24"/>
      <c r="E3" s="20"/>
      <c r="F3" s="20"/>
      <c r="G3" s="20"/>
      <c r="H3" s="20"/>
      <c r="I3" s="20"/>
      <c r="J3" s="20"/>
      <c r="K3" s="20"/>
      <c r="L3" s="20"/>
      <c r="M3" s="25"/>
      <c r="N3" s="26"/>
      <c r="O3" s="27"/>
    </row>
    <row r="4" customFormat="false" ht="21" hidden="false" customHeight="true" outlineLevel="0" collapsed="false">
      <c r="B4" s="28" t="s">
        <v>48</v>
      </c>
      <c r="C4" s="29" t="s">
        <v>49</v>
      </c>
      <c r="D4" s="30" t="s">
        <v>50</v>
      </c>
      <c r="E4" s="31" t="s">
        <v>51</v>
      </c>
      <c r="F4" s="32"/>
      <c r="G4" s="33"/>
      <c r="H4" s="34" t="s">
        <v>52</v>
      </c>
      <c r="I4" s="32"/>
      <c r="J4" s="33"/>
      <c r="K4" s="34" t="s">
        <v>52</v>
      </c>
      <c r="L4" s="35" t="s">
        <v>53</v>
      </c>
      <c r="M4" s="31" t="s">
        <v>54</v>
      </c>
      <c r="N4" s="36"/>
      <c r="O4" s="37"/>
    </row>
    <row r="5" customFormat="false" ht="21" hidden="false" customHeight="true" outlineLevel="0" collapsed="false">
      <c r="B5" s="38" t="s">
        <v>55</v>
      </c>
      <c r="C5" s="39" t="s">
        <v>56</v>
      </c>
      <c r="D5" s="40" t="s">
        <v>57</v>
      </c>
      <c r="E5" s="41" t="s">
        <v>58</v>
      </c>
      <c r="F5" s="42" t="s">
        <v>59</v>
      </c>
      <c r="G5" s="42" t="s">
        <v>60</v>
      </c>
      <c r="H5" s="43" t="s">
        <v>61</v>
      </c>
      <c r="I5" s="42" t="s">
        <v>62</v>
      </c>
      <c r="J5" s="42" t="s">
        <v>60</v>
      </c>
      <c r="K5" s="43" t="s">
        <v>61</v>
      </c>
      <c r="L5" s="44" t="s">
        <v>61</v>
      </c>
      <c r="M5" s="41" t="s">
        <v>56</v>
      </c>
      <c r="N5" s="45"/>
      <c r="O5" s="46" t="s">
        <v>63</v>
      </c>
      <c r="P5" s="47" t="s">
        <v>64</v>
      </c>
      <c r="Q5" s="48" t="s">
        <v>65</v>
      </c>
    </row>
    <row r="6" customFormat="false" ht="20.1" hidden="false" customHeight="true" outlineLevel="0" collapsed="false">
      <c r="A6" s="49"/>
      <c r="B6" s="50" t="n">
        <v>1</v>
      </c>
      <c r="C6" s="51" t="str">
        <f aca="false">M6</f>
        <v>A1</v>
      </c>
      <c r="D6" s="52" t="n">
        <v>1</v>
      </c>
      <c r="E6" s="53" t="s">
        <v>66</v>
      </c>
      <c r="F6" s="54" t="s">
        <v>67</v>
      </c>
      <c r="G6" s="53" t="s">
        <v>68</v>
      </c>
      <c r="H6" s="55" t="n">
        <v>93</v>
      </c>
      <c r="I6" s="56" t="s">
        <v>69</v>
      </c>
      <c r="J6" s="52" t="s">
        <v>70</v>
      </c>
      <c r="K6" s="55" t="n">
        <v>40.5</v>
      </c>
      <c r="L6" s="57" t="n">
        <f aca="false">H6+K6</f>
        <v>133.5</v>
      </c>
      <c r="M6" s="58" t="s">
        <v>71</v>
      </c>
      <c r="N6" s="59"/>
      <c r="O6" s="60"/>
      <c r="P6" s="47"/>
      <c r="Q6" s="47" t="n">
        <f aca="false">P6/2</f>
        <v>0</v>
      </c>
    </row>
    <row r="7" customFormat="false" ht="20.1" hidden="false" customHeight="true" outlineLevel="0" collapsed="false">
      <c r="A7" s="49"/>
      <c r="B7" s="61" t="n">
        <v>2</v>
      </c>
      <c r="C7" s="62" t="str">
        <f aca="false">M7</f>
        <v>B1</v>
      </c>
      <c r="D7" s="63" t="n">
        <v>2</v>
      </c>
      <c r="E7" s="64" t="s">
        <v>72</v>
      </c>
      <c r="F7" s="65" t="s">
        <v>73</v>
      </c>
      <c r="G7" s="66" t="s">
        <v>74</v>
      </c>
      <c r="H7" s="67" t="n">
        <v>70</v>
      </c>
      <c r="I7" s="65" t="s">
        <v>75</v>
      </c>
      <c r="J7" s="63" t="s">
        <v>76</v>
      </c>
      <c r="K7" s="67" t="n">
        <v>57</v>
      </c>
      <c r="L7" s="68" t="n">
        <f aca="false">H7+K7</f>
        <v>127</v>
      </c>
      <c r="M7" s="69" t="s">
        <v>77</v>
      </c>
      <c r="N7" s="59"/>
      <c r="O7" s="60"/>
      <c r="P7" s="47"/>
      <c r="Q7" s="47" t="n">
        <f aca="false">P7/2</f>
        <v>0</v>
      </c>
    </row>
    <row r="8" customFormat="false" ht="20.1" hidden="false" customHeight="true" outlineLevel="0" collapsed="false">
      <c r="A8" s="49"/>
      <c r="B8" s="61" t="n">
        <v>3</v>
      </c>
      <c r="C8" s="62" t="str">
        <f aca="false">M8</f>
        <v>C1</v>
      </c>
      <c r="D8" s="63" t="n">
        <v>3</v>
      </c>
      <c r="E8" s="70" t="s">
        <v>78</v>
      </c>
      <c r="F8" s="65" t="s">
        <v>79</v>
      </c>
      <c r="G8" s="66" t="s">
        <v>80</v>
      </c>
      <c r="H8" s="67" t="n">
        <v>61.75</v>
      </c>
      <c r="I8" s="65" t="s">
        <v>81</v>
      </c>
      <c r="J8" s="63" t="s">
        <v>82</v>
      </c>
      <c r="K8" s="67" t="n">
        <v>55</v>
      </c>
      <c r="L8" s="68" t="n">
        <f aca="false">H8+K8</f>
        <v>116.75</v>
      </c>
      <c r="M8" s="69" t="s">
        <v>83</v>
      </c>
      <c r="N8" s="59"/>
      <c r="O8" s="60"/>
      <c r="P8" s="47"/>
      <c r="Q8" s="47" t="n">
        <f aca="false">P8/2</f>
        <v>0</v>
      </c>
    </row>
    <row r="9" customFormat="false" ht="20.1" hidden="false" customHeight="true" outlineLevel="0" collapsed="false">
      <c r="A9" s="49"/>
      <c r="B9" s="61" t="n">
        <v>4</v>
      </c>
      <c r="C9" s="62" t="str">
        <f aca="false">M9</f>
        <v>D1</v>
      </c>
      <c r="D9" s="63" t="n">
        <v>4</v>
      </c>
      <c r="E9" s="70" t="s">
        <v>84</v>
      </c>
      <c r="F9" s="71" t="s">
        <v>85</v>
      </c>
      <c r="G9" s="66" t="s">
        <v>86</v>
      </c>
      <c r="H9" s="67" t="n">
        <v>75</v>
      </c>
      <c r="I9" s="65" t="s">
        <v>87</v>
      </c>
      <c r="J9" s="63" t="s">
        <v>88</v>
      </c>
      <c r="K9" s="67" t="n">
        <v>40.5</v>
      </c>
      <c r="L9" s="68" t="n">
        <f aca="false">H9+K9</f>
        <v>115.5</v>
      </c>
      <c r="M9" s="69" t="s">
        <v>89</v>
      </c>
      <c r="N9" s="59"/>
      <c r="O9" s="60"/>
      <c r="P9" s="47"/>
      <c r="Q9" s="47" t="n">
        <f aca="false">P9/2</f>
        <v>0</v>
      </c>
    </row>
    <row r="10" customFormat="false" ht="20.1" hidden="false" customHeight="true" outlineLevel="0" collapsed="false">
      <c r="A10" s="49"/>
      <c r="B10" s="61" t="n">
        <v>5</v>
      </c>
      <c r="C10" s="62" t="str">
        <f aca="false">M10</f>
        <v>E1</v>
      </c>
      <c r="D10" s="63" t="n">
        <v>5</v>
      </c>
      <c r="E10" s="70" t="s">
        <v>90</v>
      </c>
      <c r="F10" s="65" t="s">
        <v>91</v>
      </c>
      <c r="G10" s="66" t="s">
        <v>92</v>
      </c>
      <c r="H10" s="67" t="n">
        <v>55.5</v>
      </c>
      <c r="I10" s="65" t="s">
        <v>93</v>
      </c>
      <c r="J10" s="63" t="s">
        <v>94</v>
      </c>
      <c r="K10" s="67" t="n">
        <v>55.5</v>
      </c>
      <c r="L10" s="68" t="n">
        <f aca="false">H10+K10</f>
        <v>111</v>
      </c>
      <c r="M10" s="69" t="s">
        <v>95</v>
      </c>
      <c r="N10" s="59"/>
      <c r="O10" s="60"/>
      <c r="P10" s="47"/>
      <c r="Q10" s="47" t="n">
        <f aca="false">P10/2</f>
        <v>0</v>
      </c>
    </row>
    <row r="11" customFormat="false" ht="20.1" hidden="false" customHeight="true" outlineLevel="0" collapsed="false">
      <c r="A11" s="49"/>
      <c r="B11" s="61" t="n">
        <v>6</v>
      </c>
      <c r="C11" s="62" t="str">
        <f aca="false">M11</f>
        <v>F1</v>
      </c>
      <c r="D11" s="63" t="n">
        <v>6</v>
      </c>
      <c r="E11" s="70" t="s">
        <v>96</v>
      </c>
      <c r="F11" s="65" t="s">
        <v>97</v>
      </c>
      <c r="G11" s="66" t="s">
        <v>98</v>
      </c>
      <c r="H11" s="67" t="n">
        <v>93</v>
      </c>
      <c r="I11" s="65" t="s">
        <v>99</v>
      </c>
      <c r="J11" s="63" t="s">
        <v>100</v>
      </c>
      <c r="K11" s="67" t="n">
        <v>0</v>
      </c>
      <c r="L11" s="68" t="n">
        <f aca="false">H11+K11</f>
        <v>93</v>
      </c>
      <c r="M11" s="69" t="s">
        <v>101</v>
      </c>
      <c r="N11" s="59"/>
      <c r="O11" s="60"/>
      <c r="P11" s="47"/>
      <c r="Q11" s="47" t="n">
        <f aca="false">P11/2</f>
        <v>0</v>
      </c>
    </row>
    <row r="12" customFormat="false" ht="20.1" hidden="false" customHeight="true" outlineLevel="0" collapsed="false">
      <c r="A12" s="49"/>
      <c r="B12" s="61" t="n">
        <v>7</v>
      </c>
      <c r="C12" s="62" t="str">
        <f aca="false">M12</f>
        <v>G1</v>
      </c>
      <c r="D12" s="63" t="n">
        <v>7</v>
      </c>
      <c r="E12" s="72" t="s">
        <v>102</v>
      </c>
      <c r="F12" s="65" t="s">
        <v>103</v>
      </c>
      <c r="G12" s="66" t="s">
        <v>104</v>
      </c>
      <c r="H12" s="67" t="n">
        <v>16.5</v>
      </c>
      <c r="I12" s="65" t="s">
        <v>105</v>
      </c>
      <c r="J12" s="63" t="s">
        <v>106</v>
      </c>
      <c r="K12" s="67" t="n">
        <v>75</v>
      </c>
      <c r="L12" s="68" t="n">
        <f aca="false">H12+K12</f>
        <v>91.5</v>
      </c>
      <c r="M12" s="69" t="s">
        <v>107</v>
      </c>
      <c r="N12" s="59"/>
      <c r="O12" s="60"/>
      <c r="P12" s="47"/>
      <c r="Q12" s="47" t="n">
        <f aca="false">P12/2</f>
        <v>0</v>
      </c>
    </row>
    <row r="13" customFormat="false" ht="20.1" hidden="false" customHeight="true" outlineLevel="0" collapsed="false">
      <c r="A13" s="49"/>
      <c r="B13" s="61" t="n">
        <v>8</v>
      </c>
      <c r="C13" s="62" t="str">
        <f aca="false">M13</f>
        <v>H1</v>
      </c>
      <c r="D13" s="63" t="n">
        <v>8</v>
      </c>
      <c r="E13" s="72" t="s">
        <v>108</v>
      </c>
      <c r="F13" s="65" t="s">
        <v>109</v>
      </c>
      <c r="G13" s="66" t="s">
        <v>110</v>
      </c>
      <c r="H13" s="67" t="n">
        <v>25.5</v>
      </c>
      <c r="I13" s="65" t="s">
        <v>111</v>
      </c>
      <c r="J13" s="63" t="s">
        <v>112</v>
      </c>
      <c r="K13" s="67" t="n">
        <v>61.5</v>
      </c>
      <c r="L13" s="68" t="n">
        <f aca="false">H13+K13</f>
        <v>87</v>
      </c>
      <c r="M13" s="69" t="s">
        <v>113</v>
      </c>
      <c r="N13" s="59"/>
      <c r="O13" s="60"/>
      <c r="P13" s="47" t="n">
        <v>48</v>
      </c>
      <c r="Q13" s="47" t="n">
        <f aca="false">P13/2</f>
        <v>24</v>
      </c>
    </row>
    <row r="14" customFormat="false" ht="20.1" hidden="false" customHeight="true" outlineLevel="0" collapsed="false">
      <c r="A14" s="49"/>
      <c r="B14" s="61" t="n">
        <v>9</v>
      </c>
      <c r="C14" s="62" t="str">
        <f aca="false">M14</f>
        <v>H2</v>
      </c>
      <c r="D14" s="63" t="n">
        <v>9</v>
      </c>
      <c r="E14" s="73" t="s">
        <v>114</v>
      </c>
      <c r="F14" s="71" t="s">
        <v>115</v>
      </c>
      <c r="G14" s="74" t="s">
        <v>116</v>
      </c>
      <c r="H14" s="67" t="n">
        <v>36</v>
      </c>
      <c r="I14" s="65" t="s">
        <v>117</v>
      </c>
      <c r="J14" s="63" t="s">
        <v>118</v>
      </c>
      <c r="K14" s="67" t="n">
        <v>36</v>
      </c>
      <c r="L14" s="68" t="n">
        <f aca="false">H14+K14</f>
        <v>72</v>
      </c>
      <c r="M14" s="69" t="s">
        <v>119</v>
      </c>
      <c r="N14" s="59"/>
      <c r="O14" s="60"/>
      <c r="P14" s="47"/>
      <c r="Q14" s="47" t="n">
        <f aca="false">P14/2</f>
        <v>0</v>
      </c>
    </row>
    <row r="15" customFormat="false" ht="20.1" hidden="false" customHeight="true" outlineLevel="0" collapsed="false">
      <c r="A15" s="49"/>
      <c r="B15" s="61" t="n">
        <v>10</v>
      </c>
      <c r="C15" s="62" t="str">
        <f aca="false">M15</f>
        <v>G2</v>
      </c>
      <c r="D15" s="63" t="n">
        <v>10</v>
      </c>
      <c r="E15" s="64" t="s">
        <v>120</v>
      </c>
      <c r="F15" s="65" t="s">
        <v>121</v>
      </c>
      <c r="G15" s="66" t="s">
        <v>122</v>
      </c>
      <c r="H15" s="67" t="n">
        <v>15.75</v>
      </c>
      <c r="I15" s="65" t="s">
        <v>123</v>
      </c>
      <c r="J15" s="63" t="s">
        <v>124</v>
      </c>
      <c r="K15" s="67" t="n">
        <v>50</v>
      </c>
      <c r="L15" s="68" t="n">
        <f aca="false">H15+K15</f>
        <v>65.75</v>
      </c>
      <c r="M15" s="75" t="s">
        <v>125</v>
      </c>
      <c r="N15" s="76"/>
      <c r="O15" s="77"/>
      <c r="P15" s="47"/>
      <c r="Q15" s="47" t="n">
        <f aca="false">P15/2</f>
        <v>0</v>
      </c>
    </row>
    <row r="16" customFormat="false" ht="20.1" hidden="false" customHeight="true" outlineLevel="0" collapsed="false">
      <c r="A16" s="49"/>
      <c r="B16" s="61" t="n">
        <v>11</v>
      </c>
      <c r="C16" s="62" t="str">
        <f aca="false">M16</f>
        <v>F2</v>
      </c>
      <c r="D16" s="63" t="n">
        <v>11</v>
      </c>
      <c r="E16" s="72" t="s">
        <v>126</v>
      </c>
      <c r="F16" s="65" t="s">
        <v>127</v>
      </c>
      <c r="G16" s="66" t="s">
        <v>128</v>
      </c>
      <c r="H16" s="67" t="n">
        <v>23.25</v>
      </c>
      <c r="I16" s="65" t="s">
        <v>129</v>
      </c>
      <c r="J16" s="63" t="s">
        <v>130</v>
      </c>
      <c r="K16" s="67" t="n">
        <v>42</v>
      </c>
      <c r="L16" s="68" t="n">
        <f aca="false">H16+K16</f>
        <v>65.25</v>
      </c>
      <c r="M16" s="69" t="s">
        <v>131</v>
      </c>
      <c r="N16" s="59"/>
      <c r="O16" s="60"/>
      <c r="P16" s="47"/>
      <c r="Q16" s="47" t="n">
        <f aca="false">P16/2</f>
        <v>0</v>
      </c>
    </row>
    <row r="17" customFormat="false" ht="20.1" hidden="false" customHeight="true" outlineLevel="0" collapsed="false">
      <c r="A17" s="49"/>
      <c r="B17" s="61" t="n">
        <v>12</v>
      </c>
      <c r="C17" s="62" t="str">
        <f aca="false">M17</f>
        <v>E2</v>
      </c>
      <c r="D17" s="63" t="n">
        <v>12</v>
      </c>
      <c r="E17" s="72" t="s">
        <v>132</v>
      </c>
      <c r="F17" s="65" t="s">
        <v>133</v>
      </c>
      <c r="G17" s="66" t="s">
        <v>134</v>
      </c>
      <c r="H17" s="67" t="n">
        <v>54</v>
      </c>
      <c r="I17" s="65" t="s">
        <v>135</v>
      </c>
      <c r="J17" s="63" t="s">
        <v>136</v>
      </c>
      <c r="K17" s="67" t="n">
        <v>9</v>
      </c>
      <c r="L17" s="68" t="n">
        <f aca="false">H17+K17</f>
        <v>63</v>
      </c>
      <c r="M17" s="69" t="s">
        <v>137</v>
      </c>
      <c r="N17" s="59"/>
      <c r="O17" s="60"/>
      <c r="P17" s="47"/>
      <c r="Q17" s="47" t="n">
        <f aca="false">P17/2</f>
        <v>0</v>
      </c>
    </row>
    <row r="18" customFormat="false" ht="20.1" hidden="false" customHeight="true" outlineLevel="0" collapsed="false">
      <c r="A18" s="49"/>
      <c r="B18" s="61" t="n">
        <v>13</v>
      </c>
      <c r="C18" s="62" t="str">
        <f aca="false">M18</f>
        <v>D2</v>
      </c>
      <c r="D18" s="63" t="n">
        <v>13</v>
      </c>
      <c r="E18" s="72" t="s">
        <v>138</v>
      </c>
      <c r="F18" s="65" t="s">
        <v>139</v>
      </c>
      <c r="G18" s="66" t="s">
        <v>140</v>
      </c>
      <c r="H18" s="67" t="n">
        <v>33.75</v>
      </c>
      <c r="I18" s="65" t="s">
        <v>141</v>
      </c>
      <c r="J18" s="63" t="s">
        <v>142</v>
      </c>
      <c r="K18" s="67" t="n">
        <v>27</v>
      </c>
      <c r="L18" s="68" t="n">
        <f aca="false">H18+K18</f>
        <v>60.75</v>
      </c>
      <c r="M18" s="69" t="s">
        <v>143</v>
      </c>
      <c r="N18" s="59"/>
      <c r="O18" s="60"/>
      <c r="P18" s="47"/>
      <c r="Q18" s="47" t="n">
        <f aca="false">P18/2</f>
        <v>0</v>
      </c>
    </row>
    <row r="19" customFormat="false" ht="20.1" hidden="false" customHeight="true" outlineLevel="0" collapsed="false">
      <c r="A19" s="49"/>
      <c r="B19" s="61" t="n">
        <v>14</v>
      </c>
      <c r="C19" s="62" t="str">
        <f aca="false">M19</f>
        <v>C2</v>
      </c>
      <c r="D19" s="63" t="n">
        <v>14</v>
      </c>
      <c r="E19" s="64" t="s">
        <v>144</v>
      </c>
      <c r="F19" s="65" t="s">
        <v>145</v>
      </c>
      <c r="G19" s="66" t="s">
        <v>146</v>
      </c>
      <c r="H19" s="67" t="n">
        <v>28.5</v>
      </c>
      <c r="I19" s="65" t="s">
        <v>147</v>
      </c>
      <c r="J19" s="63" t="s">
        <v>148</v>
      </c>
      <c r="K19" s="67" t="n">
        <v>28.5</v>
      </c>
      <c r="L19" s="68" t="n">
        <f aca="false">H19+K19</f>
        <v>57</v>
      </c>
      <c r="M19" s="69" t="s">
        <v>149</v>
      </c>
      <c r="N19" s="59"/>
      <c r="O19" s="60"/>
      <c r="P19" s="47"/>
      <c r="Q19" s="47" t="n">
        <f aca="false">P19/2</f>
        <v>0</v>
      </c>
    </row>
    <row r="20" customFormat="false" ht="20.1" hidden="false" customHeight="true" outlineLevel="0" collapsed="false">
      <c r="A20" s="49"/>
      <c r="B20" s="61" t="n">
        <v>15</v>
      </c>
      <c r="C20" s="62" t="str">
        <f aca="false">M20</f>
        <v>B2</v>
      </c>
      <c r="D20" s="63" t="n">
        <v>15</v>
      </c>
      <c r="E20" s="70" t="s">
        <v>150</v>
      </c>
      <c r="F20" s="65" t="s">
        <v>151</v>
      </c>
      <c r="G20" s="66" t="s">
        <v>152</v>
      </c>
      <c r="H20" s="67" t="n">
        <v>30</v>
      </c>
      <c r="I20" s="65" t="s">
        <v>153</v>
      </c>
      <c r="J20" s="63" t="s">
        <v>154</v>
      </c>
      <c r="K20" s="67" t="n">
        <v>24</v>
      </c>
      <c r="L20" s="68" t="n">
        <f aca="false">H20+K20</f>
        <v>54</v>
      </c>
      <c r="M20" s="69" t="s">
        <v>155</v>
      </c>
      <c r="N20" s="59"/>
      <c r="O20" s="60"/>
      <c r="P20" s="47"/>
      <c r="Q20" s="47" t="n">
        <f aca="false">P20/2</f>
        <v>0</v>
      </c>
    </row>
    <row r="21" customFormat="false" ht="20.1" hidden="false" customHeight="true" outlineLevel="0" collapsed="false">
      <c r="A21" s="49"/>
      <c r="B21" s="61" t="n">
        <v>16</v>
      </c>
      <c r="C21" s="70" t="str">
        <f aca="false">M21</f>
        <v>A2</v>
      </c>
      <c r="D21" s="71" t="n">
        <v>16</v>
      </c>
      <c r="E21" s="63" t="s">
        <v>156</v>
      </c>
      <c r="F21" s="65" t="s">
        <v>157</v>
      </c>
      <c r="G21" s="66" t="s">
        <v>158</v>
      </c>
      <c r="H21" s="67" t="n">
        <v>22.5</v>
      </c>
      <c r="I21" s="65" t="s">
        <v>159</v>
      </c>
      <c r="J21" s="63" t="s">
        <v>160</v>
      </c>
      <c r="K21" s="67" t="n">
        <v>22.5</v>
      </c>
      <c r="L21" s="68" t="n">
        <f aca="false">H21+K21</f>
        <v>45</v>
      </c>
      <c r="M21" s="69" t="s">
        <v>161</v>
      </c>
      <c r="N21" s="59"/>
      <c r="O21" s="60"/>
      <c r="P21" s="47" t="n">
        <v>0</v>
      </c>
      <c r="Q21" s="47" t="n">
        <f aca="false">P21/2</f>
        <v>0</v>
      </c>
    </row>
    <row r="22" customFormat="false" ht="20.1" hidden="false" customHeight="true" outlineLevel="0" collapsed="false">
      <c r="A22" s="49"/>
      <c r="B22" s="61" t="n">
        <v>17</v>
      </c>
      <c r="C22" s="70" t="str">
        <f aca="false">M22</f>
        <v>A3</v>
      </c>
      <c r="D22" s="63" t="n">
        <v>17</v>
      </c>
      <c r="E22" s="63" t="s">
        <v>162</v>
      </c>
      <c r="F22" s="65" t="s">
        <v>163</v>
      </c>
      <c r="G22" s="66" t="s">
        <v>164</v>
      </c>
      <c r="H22" s="67" t="n">
        <v>18.75</v>
      </c>
      <c r="I22" s="65" t="s">
        <v>165</v>
      </c>
      <c r="J22" s="63" t="s">
        <v>166</v>
      </c>
      <c r="K22" s="67" t="n">
        <v>18.75</v>
      </c>
      <c r="L22" s="68" t="n">
        <f aca="false">H22+K22</f>
        <v>37.5</v>
      </c>
      <c r="M22" s="69" t="s">
        <v>167</v>
      </c>
      <c r="N22" s="59"/>
      <c r="O22" s="60"/>
      <c r="P22" s="47" t="n">
        <v>48</v>
      </c>
      <c r="Q22" s="47" t="n">
        <f aca="false">P22/2</f>
        <v>24</v>
      </c>
    </row>
    <row r="23" customFormat="false" ht="20.1" hidden="false" customHeight="true" outlineLevel="0" collapsed="false">
      <c r="A23" s="49"/>
      <c r="B23" s="61" t="n">
        <v>18</v>
      </c>
      <c r="C23" s="70" t="str">
        <f aca="false">M23</f>
        <v>B3</v>
      </c>
      <c r="D23" s="63" t="n">
        <v>18</v>
      </c>
      <c r="E23" s="78" t="s">
        <v>168</v>
      </c>
      <c r="F23" s="65" t="s">
        <v>169</v>
      </c>
      <c r="G23" s="66" t="s">
        <v>170</v>
      </c>
      <c r="H23" s="67" t="n">
        <v>36</v>
      </c>
      <c r="I23" s="65" t="s">
        <v>171</v>
      </c>
      <c r="J23" s="63" t="s">
        <v>172</v>
      </c>
      <c r="K23" s="67" t="n">
        <v>0</v>
      </c>
      <c r="L23" s="68" t="n">
        <f aca="false">H23+K23</f>
        <v>36</v>
      </c>
      <c r="M23" s="69" t="s">
        <v>173</v>
      </c>
      <c r="N23" s="59"/>
      <c r="O23" s="60"/>
      <c r="P23" s="47" t="n">
        <v>48</v>
      </c>
      <c r="Q23" s="47" t="n">
        <f aca="false">P23/2</f>
        <v>24</v>
      </c>
    </row>
    <row r="24" customFormat="false" ht="20.1" hidden="false" customHeight="true" outlineLevel="0" collapsed="false">
      <c r="A24" s="49"/>
      <c r="B24" s="61" t="n">
        <v>19</v>
      </c>
      <c r="C24" s="70" t="str">
        <f aca="false">M24</f>
        <v>C3</v>
      </c>
      <c r="D24" s="63" t="n">
        <v>19</v>
      </c>
      <c r="E24" s="63" t="n">
        <v>1987.5</v>
      </c>
      <c r="F24" s="65" t="s">
        <v>174</v>
      </c>
      <c r="G24" s="66" t="s">
        <v>175</v>
      </c>
      <c r="H24" s="67" t="n">
        <v>11.25</v>
      </c>
      <c r="I24" s="65" t="s">
        <v>176</v>
      </c>
      <c r="J24" s="63" t="s">
        <v>177</v>
      </c>
      <c r="K24" s="67" t="n">
        <v>0</v>
      </c>
      <c r="L24" s="68" t="n">
        <f aca="false">H24+K24</f>
        <v>11.25</v>
      </c>
      <c r="M24" s="69" t="s">
        <v>178</v>
      </c>
      <c r="N24" s="59"/>
      <c r="O24" s="60"/>
      <c r="P24" s="47" t="n">
        <v>0</v>
      </c>
      <c r="Q24" s="47" t="n">
        <f aca="false">P24/2</f>
        <v>0</v>
      </c>
    </row>
    <row r="25" customFormat="false" ht="20.1" hidden="false" customHeight="true" outlineLevel="0" collapsed="false">
      <c r="A25" s="49"/>
      <c r="B25" s="61" t="n">
        <v>20</v>
      </c>
      <c r="C25" s="70" t="str">
        <f aca="false">M25</f>
        <v>D3</v>
      </c>
      <c r="D25" s="63" t="n">
        <v>20</v>
      </c>
      <c r="E25" s="65" t="s">
        <v>179</v>
      </c>
      <c r="F25" s="65" t="s">
        <v>180</v>
      </c>
      <c r="G25" s="66" t="s">
        <v>181</v>
      </c>
      <c r="H25" s="67" t="n">
        <v>9</v>
      </c>
      <c r="I25" s="65" t="s">
        <v>182</v>
      </c>
      <c r="J25" s="63" t="s">
        <v>183</v>
      </c>
      <c r="K25" s="67" t="n">
        <v>0</v>
      </c>
      <c r="L25" s="68" t="n">
        <f aca="false">H25+K25</f>
        <v>9</v>
      </c>
      <c r="M25" s="69" t="s">
        <v>184</v>
      </c>
      <c r="N25" s="59"/>
      <c r="O25" s="60"/>
      <c r="P25" s="47" t="n">
        <v>48</v>
      </c>
      <c r="Q25" s="47" t="n">
        <f aca="false">P25/2</f>
        <v>24</v>
      </c>
    </row>
    <row r="26" customFormat="false" ht="20.1" hidden="false" customHeight="true" outlineLevel="0" collapsed="false">
      <c r="A26" s="49"/>
      <c r="B26" s="61" t="n">
        <v>21</v>
      </c>
      <c r="C26" s="70" t="str">
        <f aca="false">M26</f>
        <v>E3</v>
      </c>
      <c r="D26" s="63" t="n">
        <v>21</v>
      </c>
      <c r="E26" s="79" t="s">
        <v>185</v>
      </c>
      <c r="F26" s="80" t="s">
        <v>186</v>
      </c>
      <c r="G26" s="81" t="s">
        <v>187</v>
      </c>
      <c r="H26" s="82" t="n">
        <v>0</v>
      </c>
      <c r="I26" s="80" t="s">
        <v>188</v>
      </c>
      <c r="J26" s="79" t="s">
        <v>189</v>
      </c>
      <c r="K26" s="82" t="n">
        <v>6.75</v>
      </c>
      <c r="L26" s="83" t="n">
        <f aca="false">H26+K26</f>
        <v>6.75</v>
      </c>
      <c r="M26" s="69" t="s">
        <v>190</v>
      </c>
      <c r="N26" s="59"/>
      <c r="O26" s="60"/>
      <c r="P26" s="47" t="n">
        <v>48</v>
      </c>
      <c r="Q26" s="47" t="n">
        <f aca="false">P26/2</f>
        <v>24</v>
      </c>
    </row>
    <row r="27" customFormat="false" ht="20.1" hidden="false" customHeight="true" outlineLevel="0" collapsed="false">
      <c r="A27" s="49"/>
      <c r="B27" s="61" t="n">
        <v>22</v>
      </c>
      <c r="C27" s="70" t="str">
        <f aca="false">M27</f>
        <v>F3</v>
      </c>
      <c r="D27" s="66" t="n">
        <v>22</v>
      </c>
      <c r="E27" s="63" t="s">
        <v>191</v>
      </c>
      <c r="F27" s="65" t="s">
        <v>192</v>
      </c>
      <c r="G27" s="63" t="s">
        <v>193</v>
      </c>
      <c r="H27" s="67" t="n">
        <v>1.5</v>
      </c>
      <c r="I27" s="65" t="s">
        <v>194</v>
      </c>
      <c r="J27" s="84" t="s">
        <v>195</v>
      </c>
      <c r="K27" s="67" t="n">
        <v>0</v>
      </c>
      <c r="L27" s="68" t="n">
        <f aca="false">H27+K27</f>
        <v>1.5</v>
      </c>
      <c r="M27" s="69" t="s">
        <v>196</v>
      </c>
      <c r="N27" s="59"/>
      <c r="O27" s="60"/>
      <c r="P27" s="47" t="n">
        <v>36</v>
      </c>
      <c r="Q27" s="47" t="n">
        <f aca="false">P27/2</f>
        <v>18</v>
      </c>
    </row>
    <row r="28" customFormat="false" ht="20.1" hidden="false" customHeight="true" outlineLevel="0" collapsed="false">
      <c r="A28" s="49"/>
      <c r="B28" s="61" t="n">
        <v>23</v>
      </c>
      <c r="C28" s="70" t="str">
        <f aca="false">M28</f>
        <v>C4</v>
      </c>
      <c r="D28" s="66" t="n">
        <v>23</v>
      </c>
      <c r="E28" s="63" t="s">
        <v>197</v>
      </c>
      <c r="F28" s="65" t="s">
        <v>198</v>
      </c>
      <c r="G28" s="84" t="s">
        <v>195</v>
      </c>
      <c r="H28" s="67" t="n">
        <v>0</v>
      </c>
      <c r="I28" s="63" t="s">
        <v>199</v>
      </c>
      <c r="J28" s="84" t="s">
        <v>195</v>
      </c>
      <c r="K28" s="67" t="n">
        <v>0</v>
      </c>
      <c r="L28" s="68" t="n">
        <f aca="false">H28+K28</f>
        <v>0</v>
      </c>
      <c r="M28" s="85" t="s">
        <v>200</v>
      </c>
      <c r="N28" s="86" t="s">
        <v>201</v>
      </c>
      <c r="O28" s="60"/>
      <c r="P28" s="47" t="n">
        <v>0</v>
      </c>
      <c r="Q28" s="47" t="n">
        <f aca="false">P28/2</f>
        <v>0</v>
      </c>
    </row>
    <row r="29" customFormat="false" ht="20.1" hidden="false" customHeight="true" outlineLevel="0" collapsed="false">
      <c r="A29" s="49"/>
      <c r="B29" s="61" t="n">
        <v>24</v>
      </c>
      <c r="C29" s="70" t="str">
        <f aca="false">M29</f>
        <v>H3</v>
      </c>
      <c r="D29" s="66" t="n">
        <v>23</v>
      </c>
      <c r="E29" s="63" t="s">
        <v>202</v>
      </c>
      <c r="F29" s="65" t="s">
        <v>203</v>
      </c>
      <c r="G29" s="84" t="s">
        <v>195</v>
      </c>
      <c r="H29" s="67" t="n">
        <v>0</v>
      </c>
      <c r="I29" s="65" t="s">
        <v>204</v>
      </c>
      <c r="J29" s="84" t="s">
        <v>195</v>
      </c>
      <c r="K29" s="67" t="n">
        <v>0</v>
      </c>
      <c r="L29" s="68" t="n">
        <f aca="false">H29+K29</f>
        <v>0</v>
      </c>
      <c r="M29" s="87" t="s">
        <v>205</v>
      </c>
      <c r="N29" s="86" t="s">
        <v>201</v>
      </c>
      <c r="O29" s="60"/>
      <c r="P29" s="47"/>
      <c r="Q29" s="47" t="n">
        <f aca="false">P29/2</f>
        <v>0</v>
      </c>
    </row>
    <row r="30" customFormat="false" ht="20.1" hidden="false" customHeight="true" outlineLevel="0" collapsed="false">
      <c r="A30" s="49"/>
      <c r="B30" s="61" t="n">
        <v>25</v>
      </c>
      <c r="C30" s="70" t="str">
        <f aca="false">M30</f>
        <v>A4</v>
      </c>
      <c r="D30" s="66" t="n">
        <v>23</v>
      </c>
      <c r="E30" s="65" t="s">
        <v>206</v>
      </c>
      <c r="F30" s="65" t="s">
        <v>207</v>
      </c>
      <c r="G30" s="84" t="s">
        <v>195</v>
      </c>
      <c r="H30" s="67" t="n">
        <v>0</v>
      </c>
      <c r="I30" s="65" t="s">
        <v>208</v>
      </c>
      <c r="J30" s="84" t="s">
        <v>195</v>
      </c>
      <c r="K30" s="67" t="n">
        <v>0</v>
      </c>
      <c r="L30" s="68" t="n">
        <f aca="false">H30+K30</f>
        <v>0</v>
      </c>
      <c r="M30" s="85" t="s">
        <v>209</v>
      </c>
      <c r="N30" s="86" t="s">
        <v>201</v>
      </c>
      <c r="O30" s="60"/>
      <c r="P30" s="47"/>
      <c r="Q30" s="47" t="n">
        <f aca="false">P30/2</f>
        <v>0</v>
      </c>
    </row>
    <row r="31" customFormat="false" ht="20.1" hidden="false" customHeight="true" outlineLevel="0" collapsed="false">
      <c r="A31" s="49"/>
      <c r="B31" s="61" t="n">
        <v>26</v>
      </c>
      <c r="C31" s="70" t="str">
        <f aca="false">M31</f>
        <v>G3</v>
      </c>
      <c r="D31" s="66" t="n">
        <v>23</v>
      </c>
      <c r="E31" s="71" t="s">
        <v>210</v>
      </c>
      <c r="F31" s="71" t="s">
        <v>211</v>
      </c>
      <c r="G31" s="84" t="s">
        <v>195</v>
      </c>
      <c r="H31" s="67" t="n">
        <v>0</v>
      </c>
      <c r="I31" s="71" t="s">
        <v>212</v>
      </c>
      <c r="J31" s="84" t="s">
        <v>195</v>
      </c>
      <c r="K31" s="67" t="n">
        <v>0</v>
      </c>
      <c r="L31" s="68" t="n">
        <f aca="false">H31+K31</f>
        <v>0</v>
      </c>
      <c r="M31" s="88" t="s">
        <v>213</v>
      </c>
      <c r="N31" s="86" t="s">
        <v>201</v>
      </c>
      <c r="O31" s="60"/>
      <c r="P31" s="47" t="n">
        <v>36</v>
      </c>
      <c r="Q31" s="47" t="n">
        <f aca="false">P31/2</f>
        <v>18</v>
      </c>
    </row>
    <row r="32" customFormat="false" ht="20.1" hidden="false" customHeight="true" outlineLevel="0" collapsed="false">
      <c r="A32" s="49"/>
      <c r="B32" s="61" t="n">
        <v>27</v>
      </c>
      <c r="C32" s="70" t="str">
        <f aca="false">M32</f>
        <v>D4</v>
      </c>
      <c r="D32" s="66" t="n">
        <v>23</v>
      </c>
      <c r="E32" s="65" t="s">
        <v>214</v>
      </c>
      <c r="F32" s="65" t="s">
        <v>215</v>
      </c>
      <c r="G32" s="84" t="s">
        <v>195</v>
      </c>
      <c r="H32" s="67" t="n">
        <v>0</v>
      </c>
      <c r="I32" s="65" t="s">
        <v>216</v>
      </c>
      <c r="J32" s="84" t="s">
        <v>195</v>
      </c>
      <c r="K32" s="67" t="n">
        <v>0</v>
      </c>
      <c r="L32" s="68" t="n">
        <f aca="false">H32+K32</f>
        <v>0</v>
      </c>
      <c r="M32" s="85" t="s">
        <v>217</v>
      </c>
      <c r="N32" s="86" t="s">
        <v>201</v>
      </c>
      <c r="O32" s="60"/>
      <c r="P32" s="47" t="n">
        <v>36</v>
      </c>
      <c r="Q32" s="47" t="n">
        <f aca="false">P32/2</f>
        <v>18</v>
      </c>
    </row>
    <row r="33" customFormat="false" ht="20.1" hidden="false" customHeight="true" outlineLevel="0" collapsed="false">
      <c r="B33" s="61" t="n">
        <v>28</v>
      </c>
      <c r="C33" s="70" t="str">
        <f aca="false">M33</f>
        <v>E4</v>
      </c>
      <c r="D33" s="66" t="n">
        <v>23</v>
      </c>
      <c r="E33" s="89" t="s">
        <v>218</v>
      </c>
      <c r="F33" s="71" t="s">
        <v>219</v>
      </c>
      <c r="G33" s="90" t="s">
        <v>195</v>
      </c>
      <c r="H33" s="67" t="n">
        <v>0</v>
      </c>
      <c r="I33" s="71" t="s">
        <v>220</v>
      </c>
      <c r="J33" s="84" t="s">
        <v>195</v>
      </c>
      <c r="K33" s="67" t="n">
        <v>0</v>
      </c>
      <c r="L33" s="68" t="n">
        <f aca="false">H33+K33</f>
        <v>0</v>
      </c>
      <c r="M33" s="88" t="s">
        <v>221</v>
      </c>
      <c r="N33" s="86" t="s">
        <v>201</v>
      </c>
      <c r="O33" s="60"/>
      <c r="P33" s="47" t="n">
        <v>36</v>
      </c>
      <c r="Q33" s="47" t="n">
        <f aca="false">P33/2</f>
        <v>18</v>
      </c>
    </row>
    <row r="34" customFormat="false" ht="20.1" hidden="false" customHeight="true" outlineLevel="0" collapsed="false">
      <c r="B34" s="61" t="n">
        <v>29</v>
      </c>
      <c r="C34" s="70" t="str">
        <f aca="false">M34</f>
        <v>G4</v>
      </c>
      <c r="D34" s="66" t="n">
        <v>23</v>
      </c>
      <c r="E34" s="71" t="s">
        <v>222</v>
      </c>
      <c r="F34" s="71" t="s">
        <v>223</v>
      </c>
      <c r="G34" s="90" t="s">
        <v>195</v>
      </c>
      <c r="H34" s="67" t="n">
        <v>0</v>
      </c>
      <c r="I34" s="71" t="s">
        <v>224</v>
      </c>
      <c r="J34" s="90" t="s">
        <v>195</v>
      </c>
      <c r="K34" s="67" t="n">
        <v>0</v>
      </c>
      <c r="L34" s="68" t="n">
        <f aca="false">H34+K34</f>
        <v>0</v>
      </c>
      <c r="M34" s="88" t="s">
        <v>225</v>
      </c>
      <c r="N34" s="86" t="s">
        <v>201</v>
      </c>
      <c r="O34" s="60"/>
      <c r="P34" s="47" t="n">
        <v>48</v>
      </c>
      <c r="Q34" s="47" t="n">
        <f aca="false">P34/2</f>
        <v>24</v>
      </c>
    </row>
    <row r="35" customFormat="false" ht="20.1" hidden="false" customHeight="true" outlineLevel="0" collapsed="false">
      <c r="B35" s="61" t="n">
        <v>30</v>
      </c>
      <c r="C35" s="70" t="str">
        <f aca="false">M35</f>
        <v>B4</v>
      </c>
      <c r="D35" s="66" t="n">
        <v>23</v>
      </c>
      <c r="E35" s="78" t="s">
        <v>226</v>
      </c>
      <c r="F35" s="71" t="s">
        <v>227</v>
      </c>
      <c r="G35" s="90" t="s">
        <v>195</v>
      </c>
      <c r="H35" s="67" t="n">
        <v>0</v>
      </c>
      <c r="I35" s="71" t="s">
        <v>228</v>
      </c>
      <c r="J35" s="90" t="s">
        <v>195</v>
      </c>
      <c r="K35" s="67" t="n">
        <v>0</v>
      </c>
      <c r="L35" s="68" t="n">
        <f aca="false">H35+K35</f>
        <v>0</v>
      </c>
      <c r="M35" s="85" t="s">
        <v>229</v>
      </c>
      <c r="N35" s="86" t="s">
        <v>201</v>
      </c>
      <c r="O35" s="60"/>
      <c r="P35" s="47" t="n">
        <v>0</v>
      </c>
      <c r="Q35" s="47" t="n">
        <f aca="false">P35/2</f>
        <v>0</v>
      </c>
    </row>
    <row r="36" customFormat="false" ht="20.1" hidden="false" customHeight="true" outlineLevel="0" collapsed="false">
      <c r="B36" s="61" t="n">
        <v>31</v>
      </c>
      <c r="C36" s="70" t="str">
        <f aca="false">M36</f>
        <v>H4</v>
      </c>
      <c r="D36" s="66" t="n">
        <v>23</v>
      </c>
      <c r="E36" s="65" t="s">
        <v>230</v>
      </c>
      <c r="F36" s="71" t="s">
        <v>231</v>
      </c>
      <c r="G36" s="90" t="s">
        <v>195</v>
      </c>
      <c r="H36" s="67" t="n">
        <v>0</v>
      </c>
      <c r="I36" s="71" t="s">
        <v>232</v>
      </c>
      <c r="J36" s="90" t="s">
        <v>195</v>
      </c>
      <c r="K36" s="67" t="n">
        <v>0</v>
      </c>
      <c r="L36" s="68" t="n">
        <f aca="false">H36+K36</f>
        <v>0</v>
      </c>
      <c r="M36" s="85" t="s">
        <v>233</v>
      </c>
      <c r="N36" s="86" t="s">
        <v>201</v>
      </c>
      <c r="O36" s="60"/>
      <c r="P36" s="47" t="n">
        <v>36</v>
      </c>
      <c r="Q36" s="47" t="n">
        <f aca="false">P36/2</f>
        <v>18</v>
      </c>
    </row>
    <row r="37" customFormat="false" ht="20.1" hidden="false" customHeight="true" outlineLevel="0" collapsed="false">
      <c r="B37" s="91" t="n">
        <v>32</v>
      </c>
      <c r="C37" s="92" t="str">
        <f aca="false">M37</f>
        <v>F4</v>
      </c>
      <c r="D37" s="93" t="n">
        <v>23</v>
      </c>
      <c r="E37" s="93" t="s">
        <v>234</v>
      </c>
      <c r="F37" s="94" t="s">
        <v>235</v>
      </c>
      <c r="G37" s="95" t="s">
        <v>236</v>
      </c>
      <c r="H37" s="96" t="n">
        <v>0</v>
      </c>
      <c r="I37" s="94" t="s">
        <v>237</v>
      </c>
      <c r="J37" s="97" t="s">
        <v>195</v>
      </c>
      <c r="K37" s="96" t="n">
        <v>0</v>
      </c>
      <c r="L37" s="98" t="n">
        <f aca="false">H37+K37</f>
        <v>0</v>
      </c>
      <c r="M37" s="99" t="s">
        <v>238</v>
      </c>
      <c r="N37" s="86" t="s">
        <v>201</v>
      </c>
      <c r="O37" s="60"/>
      <c r="P37" s="47" t="n">
        <v>48</v>
      </c>
      <c r="Q37" s="47" t="n">
        <f aca="false">P37/2</f>
        <v>24</v>
      </c>
    </row>
    <row r="38" customFormat="false" ht="20.1" hidden="true" customHeight="true" outlineLevel="0" collapsed="false">
      <c r="B38" s="100" t="n">
        <v>33</v>
      </c>
      <c r="C38" s="71" t="str">
        <f aca="false">M38</f>
        <v>B2</v>
      </c>
      <c r="D38" s="71" t="n">
        <v>36</v>
      </c>
      <c r="E38" s="89" t="s">
        <v>155</v>
      </c>
      <c r="F38" s="89" t="s">
        <v>239</v>
      </c>
      <c r="G38" s="89" t="s">
        <v>195</v>
      </c>
      <c r="H38" s="71" t="n">
        <v>4</v>
      </c>
      <c r="I38" s="89" t="s">
        <v>239</v>
      </c>
      <c r="J38" s="71"/>
      <c r="K38" s="71" t="n">
        <v>4</v>
      </c>
      <c r="L38" s="101" t="n">
        <f aca="false">H38+K38</f>
        <v>8</v>
      </c>
      <c r="M38" s="89" t="s">
        <v>155</v>
      </c>
      <c r="N38" s="59"/>
      <c r="O38" s="60"/>
      <c r="P38" s="47" t="e">
        <f aca="false">VLOOKUP(E38,MBFormat!L110:M135,2,0)</f>
        <v>#N/A</v>
      </c>
      <c r="Q38" s="47" t="e">
        <f aca="false">P38/2</f>
        <v>#N/A</v>
      </c>
    </row>
    <row r="39" customFormat="false" ht="20.1" hidden="true" customHeight="true" outlineLevel="0" collapsed="false">
      <c r="B39" s="102" t="n">
        <v>34</v>
      </c>
      <c r="C39" s="63" t="str">
        <f aca="false">M39</f>
        <v>B3</v>
      </c>
      <c r="D39" s="63" t="n">
        <v>36</v>
      </c>
      <c r="E39" s="63" t="s">
        <v>173</v>
      </c>
      <c r="F39" s="89" t="s">
        <v>239</v>
      </c>
      <c r="G39" s="89" t="s">
        <v>195</v>
      </c>
      <c r="H39" s="71" t="n">
        <v>5</v>
      </c>
      <c r="I39" s="89" t="s">
        <v>239</v>
      </c>
      <c r="J39" s="71"/>
      <c r="K39" s="71" t="n">
        <v>5</v>
      </c>
      <c r="L39" s="101" t="n">
        <f aca="false">H39+K39</f>
        <v>10</v>
      </c>
      <c r="M39" s="63" t="s">
        <v>173</v>
      </c>
      <c r="N39" s="59"/>
      <c r="O39" s="60"/>
      <c r="P39" s="47" t="e">
        <f aca="false">VLOOKUP(E39,MBFormat!L111:M136,2,0)</f>
        <v>#N/A</v>
      </c>
      <c r="Q39" s="47" t="e">
        <f aca="false">P39/2</f>
        <v>#N/A</v>
      </c>
    </row>
    <row r="40" customFormat="false" ht="20.1" hidden="true" customHeight="true" outlineLevel="0" collapsed="false">
      <c r="B40" s="102" t="n">
        <v>35</v>
      </c>
      <c r="C40" s="63" t="str">
        <f aca="false">M40</f>
        <v>B4</v>
      </c>
      <c r="D40" s="63" t="n">
        <v>36</v>
      </c>
      <c r="E40" s="63" t="s">
        <v>240</v>
      </c>
      <c r="F40" s="89" t="s">
        <v>239</v>
      </c>
      <c r="G40" s="89" t="s">
        <v>195</v>
      </c>
      <c r="H40" s="71" t="n">
        <v>6</v>
      </c>
      <c r="I40" s="89" t="s">
        <v>239</v>
      </c>
      <c r="J40" s="71"/>
      <c r="K40" s="71" t="n">
        <v>6</v>
      </c>
      <c r="L40" s="101" t="n">
        <f aca="false">H40+K40</f>
        <v>12</v>
      </c>
      <c r="M40" s="63" t="s">
        <v>229</v>
      </c>
      <c r="N40" s="59"/>
      <c r="O40" s="60"/>
      <c r="P40" s="47" t="e">
        <f aca="false">VLOOKUP(E40,MBFormat!L112:M137,2,0)</f>
        <v>#N/A</v>
      </c>
      <c r="Q40" s="47" t="e">
        <f aca="false">P40/2</f>
        <v>#N/A</v>
      </c>
    </row>
    <row r="41" customFormat="false" ht="20.1" hidden="true" customHeight="true" outlineLevel="0" collapsed="false">
      <c r="B41" s="102" t="n">
        <v>36</v>
      </c>
      <c r="C41" s="63" t="str">
        <f aca="false">M41</f>
        <v>C1</v>
      </c>
      <c r="D41" s="63" t="n">
        <v>36</v>
      </c>
      <c r="E41" s="63" t="s">
        <v>83</v>
      </c>
      <c r="F41" s="89" t="s">
        <v>239</v>
      </c>
      <c r="G41" s="89" t="s">
        <v>195</v>
      </c>
      <c r="H41" s="71" t="n">
        <v>7</v>
      </c>
      <c r="I41" s="89" t="s">
        <v>239</v>
      </c>
      <c r="J41" s="71"/>
      <c r="K41" s="71" t="n">
        <v>7</v>
      </c>
      <c r="L41" s="101" t="n">
        <f aca="false">H41+K41</f>
        <v>14</v>
      </c>
      <c r="M41" s="63" t="s">
        <v>83</v>
      </c>
      <c r="N41" s="59"/>
      <c r="O41" s="60"/>
      <c r="P41" s="47" t="e">
        <f aca="false">VLOOKUP(E41,MBFormat!L113:M138,2,0)</f>
        <v>#N/A</v>
      </c>
      <c r="Q41" s="47" t="e">
        <f aca="false">P41/2</f>
        <v>#N/A</v>
      </c>
    </row>
    <row r="42" customFormat="false" ht="20.1" hidden="true" customHeight="true" outlineLevel="0" collapsed="false">
      <c r="B42" s="103" t="n">
        <v>45</v>
      </c>
      <c r="C42" s="63" t="str">
        <f aca="false">M42</f>
        <v>C2</v>
      </c>
      <c r="D42" s="71" t="n">
        <v>44</v>
      </c>
      <c r="E42" s="89" t="s">
        <v>149</v>
      </c>
      <c r="F42" s="89" t="s">
        <v>239</v>
      </c>
      <c r="G42" s="89" t="s">
        <v>195</v>
      </c>
      <c r="H42" s="71" t="n">
        <v>8</v>
      </c>
      <c r="I42" s="89" t="s">
        <v>239</v>
      </c>
      <c r="J42" s="71"/>
      <c r="K42" s="71" t="n">
        <v>8</v>
      </c>
      <c r="L42" s="101" t="n">
        <f aca="false">H42+K42</f>
        <v>16</v>
      </c>
      <c r="M42" s="89" t="s">
        <v>149</v>
      </c>
      <c r="N42" s="59"/>
      <c r="O42" s="60"/>
      <c r="P42" s="47" t="e">
        <f aca="false">VLOOKUP(E42,MBFormat!L114:M139,2,0)</f>
        <v>#N/A</v>
      </c>
      <c r="Q42" s="47" t="e">
        <f aca="false">P42/2</f>
        <v>#N/A</v>
      </c>
    </row>
    <row r="43" customFormat="false" ht="20.1" hidden="true" customHeight="true" outlineLevel="0" collapsed="false">
      <c r="B43" s="103" t="n">
        <v>46</v>
      </c>
      <c r="C43" s="63" t="str">
        <f aca="false">M43</f>
        <v>C3</v>
      </c>
      <c r="D43" s="104" t="n">
        <v>46</v>
      </c>
      <c r="E43" s="63" t="s">
        <v>178</v>
      </c>
      <c r="F43" s="89" t="s">
        <v>239</v>
      </c>
      <c r="G43" s="89" t="s">
        <v>195</v>
      </c>
      <c r="H43" s="71" t="n">
        <v>9</v>
      </c>
      <c r="I43" s="89" t="s">
        <v>239</v>
      </c>
      <c r="J43" s="71"/>
      <c r="K43" s="71" t="n">
        <v>9</v>
      </c>
      <c r="L43" s="101" t="n">
        <f aca="false">H43+K43</f>
        <v>18</v>
      </c>
      <c r="M43" s="63" t="s">
        <v>178</v>
      </c>
      <c r="N43" s="59"/>
      <c r="O43" s="60"/>
      <c r="P43" s="47" t="e">
        <f aca="false">VLOOKUP(E43,MBFormat!L115:M140,2,0)</f>
        <v>#N/A</v>
      </c>
      <c r="Q43" s="47" t="e">
        <f aca="false">P43/2</f>
        <v>#N/A</v>
      </c>
    </row>
    <row r="44" customFormat="false" ht="20.1" hidden="true" customHeight="true" outlineLevel="0" collapsed="false">
      <c r="B44" s="103" t="n">
        <v>47</v>
      </c>
      <c r="C44" s="63" t="str">
        <f aca="false">M44</f>
        <v>C4</v>
      </c>
      <c r="D44" s="63" t="n">
        <v>46</v>
      </c>
      <c r="E44" s="63" t="s">
        <v>240</v>
      </c>
      <c r="F44" s="89" t="s">
        <v>239</v>
      </c>
      <c r="G44" s="89" t="s">
        <v>195</v>
      </c>
      <c r="H44" s="71" t="n">
        <v>10</v>
      </c>
      <c r="I44" s="89" t="s">
        <v>239</v>
      </c>
      <c r="J44" s="71"/>
      <c r="K44" s="71" t="n">
        <v>10</v>
      </c>
      <c r="L44" s="101" t="n">
        <f aca="false">H44+K44</f>
        <v>20</v>
      </c>
      <c r="M44" s="63" t="s">
        <v>200</v>
      </c>
      <c r="N44" s="59"/>
      <c r="O44" s="60"/>
      <c r="P44" s="47" t="e">
        <f aca="false">VLOOKUP(E44,MBFormat!L116:M141,2,0)</f>
        <v>#N/A</v>
      </c>
      <c r="Q44" s="47" t="e">
        <f aca="false">P44/2</f>
        <v>#N/A</v>
      </c>
    </row>
    <row r="45" customFormat="false" ht="20.1" hidden="true" customHeight="true" outlineLevel="0" collapsed="false">
      <c r="B45" s="103" t="n">
        <v>48</v>
      </c>
      <c r="C45" s="63" t="str">
        <f aca="false">M45</f>
        <v>D1</v>
      </c>
      <c r="D45" s="63" t="n">
        <v>46</v>
      </c>
      <c r="E45" s="63" t="s">
        <v>89</v>
      </c>
      <c r="F45" s="89" t="s">
        <v>239</v>
      </c>
      <c r="G45" s="89" t="s">
        <v>195</v>
      </c>
      <c r="H45" s="71" t="n">
        <v>11</v>
      </c>
      <c r="I45" s="89" t="s">
        <v>239</v>
      </c>
      <c r="J45" s="71"/>
      <c r="K45" s="71" t="n">
        <v>11</v>
      </c>
      <c r="L45" s="101" t="n">
        <f aca="false">H45+K45</f>
        <v>22</v>
      </c>
      <c r="M45" s="63" t="s">
        <v>89</v>
      </c>
      <c r="N45" s="59"/>
      <c r="O45" s="60"/>
      <c r="P45" s="47" t="e">
        <f aca="false">VLOOKUP(E45,MBFormat!L117:M142,2,0)</f>
        <v>#N/A</v>
      </c>
      <c r="Q45" s="47" t="e">
        <f aca="false">P45/2</f>
        <v>#N/A</v>
      </c>
    </row>
    <row r="46" customFormat="false" ht="20.1" hidden="true" customHeight="true" outlineLevel="0" collapsed="false">
      <c r="B46" s="103" t="n">
        <v>49</v>
      </c>
      <c r="C46" s="63" t="str">
        <f aca="false">M46</f>
        <v>D2</v>
      </c>
      <c r="D46" s="63" t="n">
        <v>46</v>
      </c>
      <c r="E46" s="63" t="s">
        <v>143</v>
      </c>
      <c r="F46" s="89" t="s">
        <v>239</v>
      </c>
      <c r="G46" s="89" t="s">
        <v>195</v>
      </c>
      <c r="H46" s="71" t="n">
        <v>12</v>
      </c>
      <c r="I46" s="89" t="s">
        <v>239</v>
      </c>
      <c r="J46" s="71"/>
      <c r="K46" s="71" t="n">
        <v>12</v>
      </c>
      <c r="L46" s="101" t="n">
        <f aca="false">H46+K46</f>
        <v>24</v>
      </c>
      <c r="M46" s="63" t="s">
        <v>143</v>
      </c>
      <c r="N46" s="59"/>
      <c r="O46" s="60"/>
      <c r="P46" s="47" t="e">
        <f aca="false">VLOOKUP(E46,MBFormat!L118:M143,2,0)</f>
        <v>#N/A</v>
      </c>
      <c r="Q46" s="47" t="e">
        <f aca="false">P46/2</f>
        <v>#N/A</v>
      </c>
    </row>
    <row r="47" customFormat="false" ht="22.5" hidden="true" customHeight="false" outlineLevel="0" collapsed="false">
      <c r="B47" s="103" t="n">
        <v>50</v>
      </c>
      <c r="C47" s="63" t="str">
        <f aca="false">M47</f>
        <v>D3</v>
      </c>
      <c r="D47" s="63" t="n">
        <v>39</v>
      </c>
      <c r="E47" s="63" t="s">
        <v>184</v>
      </c>
      <c r="F47" s="89" t="s">
        <v>239</v>
      </c>
      <c r="G47" s="89" t="s">
        <v>195</v>
      </c>
      <c r="H47" s="71" t="n">
        <v>13</v>
      </c>
      <c r="I47" s="89" t="s">
        <v>239</v>
      </c>
      <c r="J47" s="71"/>
      <c r="K47" s="71" t="n">
        <v>13</v>
      </c>
      <c r="L47" s="101" t="n">
        <f aca="false">H47+K47</f>
        <v>26</v>
      </c>
      <c r="M47" s="63" t="s">
        <v>184</v>
      </c>
      <c r="N47" s="46"/>
      <c r="O47" s="46"/>
      <c r="P47" s="47" t="e">
        <f aca="false">VLOOKUP(E47,MBFormat!L119:M144,2,0)</f>
        <v>#N/A</v>
      </c>
      <c r="Q47" s="47" t="e">
        <f aca="false">P47/2</f>
        <v>#N/A</v>
      </c>
    </row>
    <row r="48" customFormat="false" ht="22.5" hidden="true" customHeight="false" outlineLevel="0" collapsed="false">
      <c r="B48" s="103" t="n">
        <v>51</v>
      </c>
      <c r="C48" s="63" t="str">
        <f aca="false">M48</f>
        <v>D4</v>
      </c>
      <c r="D48" s="63" t="n">
        <v>39</v>
      </c>
      <c r="E48" s="63" t="s">
        <v>240</v>
      </c>
      <c r="F48" s="89" t="s">
        <v>239</v>
      </c>
      <c r="G48" s="89" t="s">
        <v>195</v>
      </c>
      <c r="H48" s="71" t="n">
        <v>14</v>
      </c>
      <c r="I48" s="89" t="s">
        <v>239</v>
      </c>
      <c r="J48" s="71"/>
      <c r="K48" s="71" t="n">
        <v>14</v>
      </c>
      <c r="L48" s="101" t="n">
        <f aca="false">H48+K48</f>
        <v>28</v>
      </c>
      <c r="M48" s="63" t="s">
        <v>217</v>
      </c>
      <c r="N48" s="46"/>
      <c r="O48" s="46"/>
      <c r="P48" s="47" t="e">
        <f aca="false">VLOOKUP(E48,MBFormat!L120:M145,2,0)</f>
        <v>#N/A</v>
      </c>
      <c r="Q48" s="47" t="e">
        <f aca="false">P48/2</f>
        <v>#N/A</v>
      </c>
    </row>
    <row r="49" customFormat="false" ht="22.5" hidden="true" customHeight="false" outlineLevel="0" collapsed="false">
      <c r="B49" s="103" t="n">
        <v>52</v>
      </c>
      <c r="C49" s="63" t="str">
        <f aca="false">M49</f>
        <v>E1</v>
      </c>
      <c r="D49" s="63" t="n">
        <v>39</v>
      </c>
      <c r="E49" s="63" t="s">
        <v>95</v>
      </c>
      <c r="F49" s="89" t="s">
        <v>239</v>
      </c>
      <c r="G49" s="89" t="s">
        <v>195</v>
      </c>
      <c r="H49" s="71" t="n">
        <v>15</v>
      </c>
      <c r="I49" s="89" t="s">
        <v>239</v>
      </c>
      <c r="J49" s="71"/>
      <c r="K49" s="71" t="n">
        <v>15</v>
      </c>
      <c r="L49" s="101" t="n">
        <f aca="false">H49+K49</f>
        <v>30</v>
      </c>
      <c r="M49" s="63" t="s">
        <v>95</v>
      </c>
      <c r="N49" s="46"/>
      <c r="O49" s="46"/>
      <c r="P49" s="47" t="e">
        <f aca="false">VLOOKUP(E49,MBFormat!L121:M146,2,0)</f>
        <v>#N/A</v>
      </c>
      <c r="Q49" s="47" t="e">
        <f aca="false">P49/2</f>
        <v>#N/A</v>
      </c>
    </row>
    <row r="50" customFormat="false" ht="22.5" hidden="true" customHeight="false" outlineLevel="0" collapsed="false">
      <c r="B50" s="103" t="n">
        <v>53</v>
      </c>
      <c r="C50" s="63" t="str">
        <f aca="false">M50</f>
        <v>E2</v>
      </c>
      <c r="D50" s="63" t="n">
        <v>39</v>
      </c>
      <c r="E50" s="63" t="s">
        <v>137</v>
      </c>
      <c r="F50" s="89" t="s">
        <v>239</v>
      </c>
      <c r="G50" s="89" t="s">
        <v>195</v>
      </c>
      <c r="H50" s="71" t="n">
        <v>16</v>
      </c>
      <c r="I50" s="89" t="s">
        <v>239</v>
      </c>
      <c r="J50" s="71"/>
      <c r="K50" s="71" t="n">
        <v>16</v>
      </c>
      <c r="L50" s="101" t="n">
        <f aca="false">H50+K50</f>
        <v>32</v>
      </c>
      <c r="M50" s="63" t="s">
        <v>137</v>
      </c>
      <c r="N50" s="46"/>
      <c r="O50" s="46"/>
      <c r="P50" s="47" t="e">
        <f aca="false">VLOOKUP(E50,MBFormat!L122:M147,2,0)</f>
        <v>#N/A</v>
      </c>
      <c r="Q50" s="47" t="e">
        <f aca="false">P50/2</f>
        <v>#N/A</v>
      </c>
    </row>
    <row r="51" customFormat="false" ht="22.5" hidden="true" customHeight="false" outlineLevel="0" collapsed="false">
      <c r="B51" s="103" t="n">
        <v>54</v>
      </c>
      <c r="C51" s="63" t="str">
        <f aca="false">M51</f>
        <v>E3</v>
      </c>
      <c r="D51" s="63" t="n">
        <v>39</v>
      </c>
      <c r="E51" s="63" t="s">
        <v>190</v>
      </c>
      <c r="F51" s="89" t="s">
        <v>239</v>
      </c>
      <c r="G51" s="89" t="s">
        <v>195</v>
      </c>
      <c r="H51" s="71" t="n">
        <v>17</v>
      </c>
      <c r="I51" s="89" t="s">
        <v>239</v>
      </c>
      <c r="J51" s="71"/>
      <c r="K51" s="71" t="n">
        <v>17</v>
      </c>
      <c r="L51" s="101" t="n">
        <f aca="false">H51+K51</f>
        <v>34</v>
      </c>
      <c r="M51" s="63" t="s">
        <v>190</v>
      </c>
      <c r="N51" s="46"/>
      <c r="O51" s="46"/>
      <c r="P51" s="47" t="e">
        <f aca="false">VLOOKUP(E51,MBFormat!L123:M148,2,0)</f>
        <v>#N/A</v>
      </c>
      <c r="Q51" s="47" t="e">
        <f aca="false">P51/2</f>
        <v>#N/A</v>
      </c>
    </row>
    <row r="52" customFormat="false" ht="22.5" hidden="true" customHeight="false" outlineLevel="0" collapsed="false">
      <c r="B52" s="103" t="n">
        <v>55</v>
      </c>
      <c r="C52" s="63" t="str">
        <f aca="false">M52</f>
        <v>E4</v>
      </c>
      <c r="D52" s="63" t="n">
        <v>39</v>
      </c>
      <c r="E52" s="63" t="s">
        <v>240</v>
      </c>
      <c r="F52" s="89" t="s">
        <v>239</v>
      </c>
      <c r="G52" s="89" t="s">
        <v>195</v>
      </c>
      <c r="H52" s="71" t="n">
        <v>18</v>
      </c>
      <c r="I52" s="89" t="s">
        <v>239</v>
      </c>
      <c r="J52" s="71"/>
      <c r="K52" s="71" t="n">
        <v>18</v>
      </c>
      <c r="L52" s="101" t="n">
        <f aca="false">H52+K52</f>
        <v>36</v>
      </c>
      <c r="M52" s="63" t="s">
        <v>221</v>
      </c>
      <c r="N52" s="46"/>
      <c r="O52" s="46"/>
      <c r="P52" s="47" t="e">
        <f aca="false">VLOOKUP(E52,MBFormat!L124:M149,2,0)</f>
        <v>#N/A</v>
      </c>
      <c r="Q52" s="47" t="e">
        <f aca="false">P52/2</f>
        <v>#N/A</v>
      </c>
    </row>
    <row r="53" customFormat="false" ht="22.5" hidden="true" customHeight="false" outlineLevel="0" collapsed="false">
      <c r="B53" s="103" t="n">
        <v>56</v>
      </c>
      <c r="C53" s="63" t="str">
        <f aca="false">M53</f>
        <v>F1</v>
      </c>
      <c r="D53" s="63" t="n">
        <v>39</v>
      </c>
      <c r="E53" s="63" t="s">
        <v>101</v>
      </c>
      <c r="F53" s="89" t="s">
        <v>239</v>
      </c>
      <c r="G53" s="89" t="s">
        <v>195</v>
      </c>
      <c r="H53" s="71" t="n">
        <v>19</v>
      </c>
      <c r="I53" s="89" t="s">
        <v>239</v>
      </c>
      <c r="J53" s="71"/>
      <c r="K53" s="71" t="n">
        <v>19</v>
      </c>
      <c r="L53" s="101" t="n">
        <f aca="false">H53+K53</f>
        <v>38</v>
      </c>
      <c r="M53" s="63" t="s">
        <v>101</v>
      </c>
      <c r="N53" s="46"/>
      <c r="O53" s="46"/>
      <c r="P53" s="47" t="e">
        <f aca="false">VLOOKUP(E53,MBFormat!L125:M150,2,0)</f>
        <v>#N/A</v>
      </c>
      <c r="Q53" s="47" t="e">
        <f aca="false">P53/2</f>
        <v>#N/A</v>
      </c>
    </row>
    <row r="54" customFormat="false" ht="22.5" hidden="true" customHeight="false" outlineLevel="0" collapsed="false">
      <c r="B54" s="103" t="n">
        <v>57</v>
      </c>
      <c r="C54" s="63" t="str">
        <f aca="false">M54</f>
        <v>F2</v>
      </c>
      <c r="D54" s="63" t="n">
        <v>39</v>
      </c>
      <c r="E54" s="63" t="s">
        <v>131</v>
      </c>
      <c r="F54" s="89" t="s">
        <v>239</v>
      </c>
      <c r="G54" s="89" t="s">
        <v>195</v>
      </c>
      <c r="H54" s="71" t="n">
        <v>20</v>
      </c>
      <c r="I54" s="89" t="s">
        <v>239</v>
      </c>
      <c r="J54" s="71"/>
      <c r="K54" s="71" t="n">
        <v>20</v>
      </c>
      <c r="L54" s="101" t="n">
        <f aca="false">H54+K54</f>
        <v>40</v>
      </c>
      <c r="M54" s="63" t="s">
        <v>131</v>
      </c>
      <c r="N54" s="46"/>
      <c r="O54" s="46"/>
      <c r="P54" s="47" t="e">
        <f aca="false">VLOOKUP(E54,MBFormat!L126:M151,2,0)</f>
        <v>#N/A</v>
      </c>
      <c r="Q54" s="47" t="e">
        <f aca="false">P54/2</f>
        <v>#N/A</v>
      </c>
    </row>
    <row r="55" customFormat="false" ht="22.5" hidden="true" customHeight="false" outlineLevel="0" collapsed="false">
      <c r="B55" s="103" t="n">
        <v>58</v>
      </c>
      <c r="C55" s="63" t="str">
        <f aca="false">M55</f>
        <v>F3</v>
      </c>
      <c r="D55" s="63" t="n">
        <v>39</v>
      </c>
      <c r="E55" s="63" t="s">
        <v>196</v>
      </c>
      <c r="F55" s="89" t="s">
        <v>239</v>
      </c>
      <c r="G55" s="89" t="s">
        <v>195</v>
      </c>
      <c r="H55" s="71" t="n">
        <v>21</v>
      </c>
      <c r="I55" s="89" t="s">
        <v>239</v>
      </c>
      <c r="J55" s="71"/>
      <c r="K55" s="71" t="n">
        <v>21</v>
      </c>
      <c r="L55" s="101" t="n">
        <f aca="false">H55+K55</f>
        <v>42</v>
      </c>
      <c r="M55" s="63" t="s">
        <v>196</v>
      </c>
      <c r="N55" s="46"/>
      <c r="O55" s="46"/>
      <c r="P55" s="47" t="e">
        <f aca="false">VLOOKUP(E55,MBFormat!L127:M152,2,0)</f>
        <v>#N/A</v>
      </c>
      <c r="Q55" s="47" t="e">
        <f aca="false">P55/2</f>
        <v>#N/A</v>
      </c>
    </row>
    <row r="56" customFormat="false" ht="22.5" hidden="true" customHeight="false" outlineLevel="0" collapsed="false">
      <c r="B56" s="103" t="n">
        <v>59</v>
      </c>
      <c r="C56" s="63" t="str">
        <f aca="false">M56</f>
        <v>F4</v>
      </c>
      <c r="D56" s="63" t="n">
        <v>39</v>
      </c>
      <c r="E56" s="63" t="s">
        <v>240</v>
      </c>
      <c r="F56" s="89" t="s">
        <v>239</v>
      </c>
      <c r="G56" s="89" t="s">
        <v>195</v>
      </c>
      <c r="H56" s="71" t="n">
        <v>22</v>
      </c>
      <c r="I56" s="89" t="s">
        <v>239</v>
      </c>
      <c r="J56" s="71"/>
      <c r="K56" s="71" t="n">
        <v>22</v>
      </c>
      <c r="L56" s="101" t="n">
        <f aca="false">H56+K56</f>
        <v>44</v>
      </c>
      <c r="M56" s="63" t="s">
        <v>238</v>
      </c>
      <c r="N56" s="46"/>
      <c r="O56" s="46"/>
      <c r="P56" s="47" t="e">
        <f aca="false">VLOOKUP(E56,MBFormat!L128:M153,2,0)</f>
        <v>#N/A</v>
      </c>
      <c r="Q56" s="47" t="e">
        <f aca="false">P56/2</f>
        <v>#N/A</v>
      </c>
    </row>
    <row r="57" customFormat="false" ht="22.5" hidden="true" customHeight="false" outlineLevel="0" collapsed="false">
      <c r="B57" s="103" t="n">
        <v>60</v>
      </c>
      <c r="C57" s="63" t="str">
        <f aca="false">M57</f>
        <v>G1</v>
      </c>
      <c r="D57" s="63" t="n">
        <v>39</v>
      </c>
      <c r="E57" s="63" t="s">
        <v>107</v>
      </c>
      <c r="F57" s="89" t="s">
        <v>239</v>
      </c>
      <c r="G57" s="89" t="s">
        <v>195</v>
      </c>
      <c r="H57" s="71" t="n">
        <v>23</v>
      </c>
      <c r="I57" s="89" t="s">
        <v>239</v>
      </c>
      <c r="J57" s="71"/>
      <c r="K57" s="71" t="n">
        <v>23</v>
      </c>
      <c r="L57" s="101" t="n">
        <f aca="false">H57+K57</f>
        <v>46</v>
      </c>
      <c r="M57" s="63" t="s">
        <v>107</v>
      </c>
      <c r="N57" s="46"/>
      <c r="O57" s="46"/>
      <c r="P57" s="47" t="e">
        <f aca="false">VLOOKUP(E57,MBFormat!L129:M154,2,0)</f>
        <v>#N/A</v>
      </c>
      <c r="Q57" s="47" t="e">
        <f aca="false">P57/2</f>
        <v>#N/A</v>
      </c>
    </row>
    <row r="58" customFormat="false" ht="22.5" hidden="true" customHeight="false" outlineLevel="0" collapsed="false">
      <c r="B58" s="103" t="n">
        <v>61</v>
      </c>
      <c r="C58" s="63" t="str">
        <f aca="false">M58</f>
        <v>G2</v>
      </c>
      <c r="D58" s="63" t="n">
        <v>39</v>
      </c>
      <c r="E58" s="63" t="s">
        <v>125</v>
      </c>
      <c r="F58" s="89" t="s">
        <v>239</v>
      </c>
      <c r="G58" s="89" t="s">
        <v>195</v>
      </c>
      <c r="H58" s="71" t="n">
        <v>24</v>
      </c>
      <c r="I58" s="89" t="s">
        <v>239</v>
      </c>
      <c r="J58" s="71"/>
      <c r="K58" s="71" t="n">
        <v>24</v>
      </c>
      <c r="L58" s="101" t="n">
        <f aca="false">H58+K58</f>
        <v>48</v>
      </c>
      <c r="M58" s="63" t="s">
        <v>125</v>
      </c>
      <c r="N58" s="46"/>
      <c r="O58" s="46"/>
      <c r="P58" s="47" t="e">
        <f aca="false">VLOOKUP(E58,MBFormat!L130:M155,2,0)</f>
        <v>#N/A</v>
      </c>
      <c r="Q58" s="47" t="e">
        <f aca="false">P58/2</f>
        <v>#N/A</v>
      </c>
    </row>
    <row r="59" customFormat="false" ht="22.5" hidden="true" customHeight="false" outlineLevel="0" collapsed="false">
      <c r="B59" s="103" t="n">
        <v>62</v>
      </c>
      <c r="C59" s="63" t="str">
        <f aca="false">M59</f>
        <v>G3</v>
      </c>
      <c r="D59" s="63" t="n">
        <v>39</v>
      </c>
      <c r="E59" s="63" t="s">
        <v>213</v>
      </c>
      <c r="F59" s="89" t="s">
        <v>239</v>
      </c>
      <c r="G59" s="89" t="s">
        <v>195</v>
      </c>
      <c r="H59" s="71" t="n">
        <v>25</v>
      </c>
      <c r="I59" s="89" t="s">
        <v>239</v>
      </c>
      <c r="J59" s="71"/>
      <c r="K59" s="71" t="n">
        <v>25</v>
      </c>
      <c r="L59" s="101" t="n">
        <f aca="false">H59+K59</f>
        <v>50</v>
      </c>
      <c r="M59" s="63" t="s">
        <v>213</v>
      </c>
      <c r="N59" s="46"/>
      <c r="O59" s="46"/>
      <c r="P59" s="47" t="e">
        <f aca="false">VLOOKUP(E59,MBFormat!L131:M156,2,0)</f>
        <v>#N/A</v>
      </c>
      <c r="Q59" s="47" t="e">
        <f aca="false">P59/2</f>
        <v>#N/A</v>
      </c>
    </row>
    <row r="60" customFormat="false" ht="22.5" hidden="true" customHeight="false" outlineLevel="0" collapsed="false">
      <c r="B60" s="103" t="n">
        <v>63</v>
      </c>
      <c r="C60" s="63" t="str">
        <f aca="false">M60</f>
        <v>G4</v>
      </c>
      <c r="D60" s="63" t="n">
        <v>39</v>
      </c>
      <c r="E60" s="63" t="s">
        <v>240</v>
      </c>
      <c r="F60" s="89" t="s">
        <v>239</v>
      </c>
      <c r="G60" s="89" t="s">
        <v>195</v>
      </c>
      <c r="H60" s="71" t="n">
        <v>26</v>
      </c>
      <c r="I60" s="89" t="s">
        <v>239</v>
      </c>
      <c r="J60" s="71"/>
      <c r="K60" s="71" t="n">
        <v>26</v>
      </c>
      <c r="L60" s="101" t="n">
        <f aca="false">H60+K60</f>
        <v>52</v>
      </c>
      <c r="M60" s="63" t="s">
        <v>225</v>
      </c>
      <c r="N60" s="46"/>
      <c r="O60" s="46"/>
      <c r="P60" s="47" t="e">
        <f aca="false">VLOOKUP(E60,MBFormat!L132:M157,2,0)</f>
        <v>#N/A</v>
      </c>
      <c r="Q60" s="47" t="e">
        <f aca="false">P60/2</f>
        <v>#N/A</v>
      </c>
    </row>
    <row r="61" customFormat="false" ht="22.5" hidden="true" customHeight="false" outlineLevel="0" collapsed="false">
      <c r="B61" s="103" t="n">
        <v>64</v>
      </c>
      <c r="C61" s="63" t="str">
        <f aca="false">M61</f>
        <v>H1</v>
      </c>
      <c r="D61" s="63" t="n">
        <v>39</v>
      </c>
      <c r="E61" s="63" t="s">
        <v>113</v>
      </c>
      <c r="F61" s="89" t="s">
        <v>239</v>
      </c>
      <c r="G61" s="89" t="s">
        <v>195</v>
      </c>
      <c r="H61" s="71" t="n">
        <v>27</v>
      </c>
      <c r="I61" s="89" t="s">
        <v>239</v>
      </c>
      <c r="J61" s="71"/>
      <c r="K61" s="71" t="n">
        <v>27</v>
      </c>
      <c r="L61" s="101" t="n">
        <f aca="false">H61+K61</f>
        <v>54</v>
      </c>
      <c r="M61" s="63" t="s">
        <v>113</v>
      </c>
      <c r="N61" s="46"/>
      <c r="O61" s="46"/>
      <c r="P61" s="47" t="e">
        <f aca="false">VLOOKUP(E61,MBFormat!L133:M158,2,0)</f>
        <v>#N/A</v>
      </c>
      <c r="Q61" s="47" t="e">
        <f aca="false">P61/2</f>
        <v>#N/A</v>
      </c>
    </row>
    <row r="62" customFormat="false" ht="22.5" hidden="true" customHeight="false" outlineLevel="0" collapsed="false">
      <c r="B62" s="103" t="n">
        <v>65</v>
      </c>
      <c r="C62" s="63" t="str">
        <f aca="false">M62</f>
        <v>H2</v>
      </c>
      <c r="D62" s="63" t="n">
        <v>39</v>
      </c>
      <c r="E62" s="63" t="s">
        <v>119</v>
      </c>
      <c r="F62" s="89" t="s">
        <v>239</v>
      </c>
      <c r="G62" s="89" t="s">
        <v>195</v>
      </c>
      <c r="H62" s="71" t="n">
        <v>28</v>
      </c>
      <c r="I62" s="89" t="s">
        <v>239</v>
      </c>
      <c r="J62" s="71"/>
      <c r="K62" s="71" t="n">
        <v>28</v>
      </c>
      <c r="L62" s="101" t="n">
        <f aca="false">H62+K62</f>
        <v>56</v>
      </c>
      <c r="M62" s="63" t="s">
        <v>119</v>
      </c>
      <c r="N62" s="46"/>
      <c r="O62" s="46"/>
      <c r="P62" s="47" t="e">
        <f aca="false">VLOOKUP(E62,MBFormat!L134:M159,2,0)</f>
        <v>#N/A</v>
      </c>
      <c r="Q62" s="47" t="e">
        <f aca="false">P62/2</f>
        <v>#N/A</v>
      </c>
    </row>
    <row r="63" customFormat="false" ht="22.5" hidden="true" customHeight="false" outlineLevel="0" collapsed="false">
      <c r="B63" s="103" t="n">
        <v>66</v>
      </c>
      <c r="C63" s="63" t="str">
        <f aca="false">M63</f>
        <v>H3</v>
      </c>
      <c r="D63" s="63" t="n">
        <v>39</v>
      </c>
      <c r="E63" s="63" t="s">
        <v>205</v>
      </c>
      <c r="F63" s="89" t="s">
        <v>239</v>
      </c>
      <c r="G63" s="89" t="s">
        <v>195</v>
      </c>
      <c r="H63" s="71" t="n">
        <v>29</v>
      </c>
      <c r="I63" s="89" t="s">
        <v>239</v>
      </c>
      <c r="J63" s="71"/>
      <c r="K63" s="71" t="n">
        <v>29</v>
      </c>
      <c r="L63" s="101" t="n">
        <f aca="false">H63+K63</f>
        <v>58</v>
      </c>
      <c r="M63" s="63" t="s">
        <v>205</v>
      </c>
      <c r="N63" s="46"/>
      <c r="O63" s="46"/>
      <c r="P63" s="47" t="e">
        <f aca="false">VLOOKUP(E63,MBFormat!L135:M160,2,0)</f>
        <v>#N/A</v>
      </c>
      <c r="Q63" s="47" t="e">
        <f aca="false">P63/2</f>
        <v>#N/A</v>
      </c>
    </row>
    <row r="64" customFormat="false" ht="22.5" hidden="true" customHeight="false" outlineLevel="0" collapsed="false">
      <c r="B64" s="103" t="n">
        <v>67</v>
      </c>
      <c r="C64" s="63" t="str">
        <f aca="false">M64</f>
        <v>H4</v>
      </c>
      <c r="D64" s="63" t="n">
        <v>39</v>
      </c>
      <c r="E64" s="63" t="s">
        <v>233</v>
      </c>
      <c r="F64" s="89" t="s">
        <v>239</v>
      </c>
      <c r="G64" s="89" t="s">
        <v>195</v>
      </c>
      <c r="H64" s="71" t="n">
        <v>30</v>
      </c>
      <c r="I64" s="89" t="s">
        <v>239</v>
      </c>
      <c r="J64" s="71"/>
      <c r="K64" s="71" t="n">
        <v>30</v>
      </c>
      <c r="L64" s="101" t="n">
        <f aca="false">H64+K64</f>
        <v>60</v>
      </c>
      <c r="M64" s="63" t="s">
        <v>233</v>
      </c>
      <c r="N64" s="46"/>
      <c r="O64" s="46"/>
      <c r="P64" s="47" t="e">
        <f aca="false">VLOOKUP(E64,MBFormat!L136:M161,2,0)</f>
        <v>#N/A</v>
      </c>
      <c r="Q64" s="47" t="e">
        <f aca="false">P64/2</f>
        <v>#N/A</v>
      </c>
    </row>
    <row r="65" customFormat="false" ht="22.5" hidden="true" customHeight="false" outlineLevel="0" collapsed="false">
      <c r="B65" s="103" t="n">
        <v>68</v>
      </c>
      <c r="C65" s="63" t="str">
        <f aca="false">M65</f>
        <v>C3</v>
      </c>
      <c r="D65" s="63" t="n">
        <v>39</v>
      </c>
      <c r="E65" s="63" t="s">
        <v>178</v>
      </c>
      <c r="F65" s="89" t="s">
        <v>239</v>
      </c>
      <c r="G65" s="89" t="s">
        <v>195</v>
      </c>
      <c r="H65" s="71" t="n">
        <v>31</v>
      </c>
      <c r="I65" s="89" t="s">
        <v>239</v>
      </c>
      <c r="J65" s="71"/>
      <c r="K65" s="71" t="n">
        <v>31</v>
      </c>
      <c r="L65" s="101" t="n">
        <f aca="false">H65+K65</f>
        <v>62</v>
      </c>
      <c r="M65" s="63" t="s">
        <v>178</v>
      </c>
      <c r="N65" s="46"/>
      <c r="O65" s="46"/>
      <c r="P65" s="47" t="e">
        <f aca="false">VLOOKUP(E65,MBFormat!L137:M162,2,0)</f>
        <v>#N/A</v>
      </c>
      <c r="Q65" s="47" t="e">
        <f aca="false">P65/2</f>
        <v>#N/A</v>
      </c>
    </row>
    <row r="66" customFormat="false" ht="22.5" hidden="true" customHeight="false" outlineLevel="0" collapsed="false">
      <c r="B66" s="103" t="n">
        <v>69</v>
      </c>
      <c r="C66" s="63" t="str">
        <f aca="false">M66</f>
        <v>D3</v>
      </c>
      <c r="D66" s="63" t="n">
        <v>39</v>
      </c>
      <c r="E66" s="63" t="s">
        <v>184</v>
      </c>
      <c r="F66" s="89" t="s">
        <v>239</v>
      </c>
      <c r="G66" s="89" t="s">
        <v>195</v>
      </c>
      <c r="H66" s="71" t="n">
        <v>32</v>
      </c>
      <c r="I66" s="89" t="s">
        <v>239</v>
      </c>
      <c r="J66" s="71"/>
      <c r="K66" s="71" t="n">
        <v>32</v>
      </c>
      <c r="L66" s="101" t="n">
        <f aca="false">H66+K66</f>
        <v>64</v>
      </c>
      <c r="M66" s="63" t="s">
        <v>184</v>
      </c>
      <c r="N66" s="46"/>
      <c r="O66" s="46"/>
      <c r="P66" s="47" t="e">
        <f aca="false">VLOOKUP(E66,MBFormat!L138:M163,2,0)</f>
        <v>#N/A</v>
      </c>
      <c r="Q66" s="47" t="e">
        <f aca="false">P66/2</f>
        <v>#N/A</v>
      </c>
    </row>
    <row r="67" customFormat="false" ht="22.5" hidden="true" customHeight="false" outlineLevel="0" collapsed="false">
      <c r="B67" s="103" t="n">
        <v>70</v>
      </c>
      <c r="C67" s="63" t="str">
        <f aca="false">M67</f>
        <v>E3</v>
      </c>
      <c r="D67" s="63" t="n">
        <v>39</v>
      </c>
      <c r="E67" s="63" t="s">
        <v>190</v>
      </c>
      <c r="F67" s="89" t="s">
        <v>239</v>
      </c>
      <c r="G67" s="89" t="s">
        <v>195</v>
      </c>
      <c r="H67" s="71" t="n">
        <v>33</v>
      </c>
      <c r="I67" s="89" t="s">
        <v>239</v>
      </c>
      <c r="J67" s="71"/>
      <c r="K67" s="71" t="n">
        <v>33</v>
      </c>
      <c r="L67" s="101" t="n">
        <f aca="false">H67+K67</f>
        <v>66</v>
      </c>
      <c r="M67" s="63" t="s">
        <v>190</v>
      </c>
      <c r="N67" s="46"/>
      <c r="O67" s="46"/>
      <c r="P67" s="47" t="e">
        <f aca="false">VLOOKUP(E67,MBFormat!L139:M164,2,0)</f>
        <v>#N/A</v>
      </c>
      <c r="Q67" s="47" t="e">
        <f aca="false">P67/2</f>
        <v>#N/A</v>
      </c>
    </row>
    <row r="68" customFormat="false" ht="22.5" hidden="true" customHeight="false" outlineLevel="0" collapsed="false">
      <c r="B68" s="103" t="n">
        <v>71</v>
      </c>
      <c r="C68" s="63" t="str">
        <f aca="false">M68</f>
        <v>F3</v>
      </c>
      <c r="D68" s="63" t="n">
        <v>39</v>
      </c>
      <c r="E68" s="63" t="s">
        <v>196</v>
      </c>
      <c r="F68" s="89" t="s">
        <v>239</v>
      </c>
      <c r="G68" s="89" t="s">
        <v>195</v>
      </c>
      <c r="H68" s="71" t="n">
        <v>34</v>
      </c>
      <c r="I68" s="89" t="s">
        <v>239</v>
      </c>
      <c r="J68" s="71"/>
      <c r="K68" s="71" t="n">
        <v>34</v>
      </c>
      <c r="L68" s="101" t="n">
        <f aca="false">H68+K68</f>
        <v>68</v>
      </c>
      <c r="M68" s="63" t="s">
        <v>196</v>
      </c>
      <c r="N68" s="46"/>
      <c r="O68" s="46"/>
      <c r="P68" s="47" t="e">
        <f aca="false">VLOOKUP(E68,MBFormat!L140:M165,2,0)</f>
        <v>#N/A</v>
      </c>
      <c r="Q68" s="47" t="e">
        <f aca="false">P68/2</f>
        <v>#N/A</v>
      </c>
    </row>
    <row r="69" customFormat="false" ht="22.5" hidden="true" customHeight="false" outlineLevel="0" collapsed="false">
      <c r="B69" s="103" t="n">
        <v>72</v>
      </c>
      <c r="C69" s="63" t="str">
        <f aca="false">M69</f>
        <v>G3</v>
      </c>
      <c r="D69" s="63" t="n">
        <v>39</v>
      </c>
      <c r="E69" s="63" t="s">
        <v>213</v>
      </c>
      <c r="F69" s="89" t="s">
        <v>239</v>
      </c>
      <c r="G69" s="63"/>
      <c r="H69" s="71" t="n">
        <v>35</v>
      </c>
      <c r="I69" s="89" t="s">
        <v>239</v>
      </c>
      <c r="J69" s="71"/>
      <c r="K69" s="71" t="n">
        <v>35</v>
      </c>
      <c r="L69" s="101" t="n">
        <f aca="false">H69+K69</f>
        <v>70</v>
      </c>
      <c r="M69" s="63" t="s">
        <v>213</v>
      </c>
      <c r="N69" s="46"/>
      <c r="O69" s="46"/>
      <c r="P69" s="47" t="e">
        <f aca="false">VLOOKUP(E69,MBFormat!L141:M166,2,0)</f>
        <v>#N/A</v>
      </c>
      <c r="Q69" s="47" t="e">
        <f aca="false">P69/2</f>
        <v>#N/A</v>
      </c>
    </row>
    <row r="70" customFormat="false" ht="22.5" hidden="true" customHeight="false" outlineLevel="0" collapsed="false">
      <c r="B70" s="103" t="n">
        <v>73</v>
      </c>
      <c r="C70" s="63" t="str">
        <f aca="false">M70</f>
        <v>H3</v>
      </c>
      <c r="D70" s="63" t="n">
        <v>39</v>
      </c>
      <c r="E70" s="63" t="s">
        <v>205</v>
      </c>
      <c r="F70" s="89" t="s">
        <v>239</v>
      </c>
      <c r="G70" s="63"/>
      <c r="H70" s="71" t="n">
        <v>36</v>
      </c>
      <c r="I70" s="89" t="s">
        <v>239</v>
      </c>
      <c r="J70" s="71"/>
      <c r="K70" s="71" t="n">
        <v>36</v>
      </c>
      <c r="L70" s="101" t="n">
        <f aca="false">H70+K70</f>
        <v>72</v>
      </c>
      <c r="M70" s="63" t="s">
        <v>205</v>
      </c>
      <c r="N70" s="46"/>
      <c r="O70" s="46"/>
      <c r="P70" s="47" t="e">
        <f aca="false">VLOOKUP(E70,MBFormat!L142:M167,2,0)</f>
        <v>#N/A</v>
      </c>
      <c r="Q70" s="47" t="e">
        <f aca="false">P70/2</f>
        <v>#N/A</v>
      </c>
    </row>
    <row r="71" customFormat="false" ht="22.5" hidden="true" customHeight="false" outlineLevel="0" collapsed="false">
      <c r="B71" s="103" t="n">
        <v>74</v>
      </c>
      <c r="C71" s="63" t="str">
        <f aca="false">M71</f>
        <v>BYE</v>
      </c>
      <c r="D71" s="63" t="n">
        <v>39</v>
      </c>
      <c r="E71" s="29" t="s">
        <v>240</v>
      </c>
      <c r="F71" s="89" t="s">
        <v>239</v>
      </c>
      <c r="G71" s="63"/>
      <c r="H71" s="71" t="n">
        <v>37</v>
      </c>
      <c r="I71" s="89" t="s">
        <v>239</v>
      </c>
      <c r="J71" s="71"/>
      <c r="K71" s="71" t="n">
        <v>37</v>
      </c>
      <c r="L71" s="101" t="n">
        <f aca="false">H71+K71</f>
        <v>74</v>
      </c>
      <c r="M71" s="29" t="s">
        <v>240</v>
      </c>
      <c r="N71" s="46"/>
      <c r="O71" s="46"/>
      <c r="P71" s="47" t="e">
        <f aca="false">VLOOKUP(E71,MBFormat!L143:M168,2,0)</f>
        <v>#N/A</v>
      </c>
      <c r="Q71" s="47" t="e">
        <f aca="false">P71/2</f>
        <v>#N/A</v>
      </c>
    </row>
    <row r="72" customFormat="false" ht="22.5" hidden="true" customHeight="false" outlineLevel="0" collapsed="false">
      <c r="B72" s="103" t="n">
        <v>75</v>
      </c>
      <c r="C72" s="63" t="str">
        <f aca="false">M72</f>
        <v>BYE</v>
      </c>
      <c r="D72" s="63" t="n">
        <v>39</v>
      </c>
      <c r="E72" s="29" t="s">
        <v>240</v>
      </c>
      <c r="F72" s="105"/>
      <c r="G72" s="63"/>
      <c r="H72" s="63" t="s">
        <v>241</v>
      </c>
      <c r="I72" s="106" t="n">
        <v>0</v>
      </c>
      <c r="J72" s="63"/>
      <c r="K72" s="107" t="e">
        <f aca="false">NA()</f>
        <v>#N/A</v>
      </c>
      <c r="L72" s="106" t="n">
        <v>0</v>
      </c>
      <c r="M72" s="29" t="s">
        <v>240</v>
      </c>
      <c r="N72" s="46"/>
      <c r="O72" s="46"/>
      <c r="P72" s="47" t="e">
        <f aca="false">VLOOKUP(E72,MBFormat!L144:M169,2,0)</f>
        <v>#N/A</v>
      </c>
      <c r="Q72" s="47" t="e">
        <f aca="false">P72/2</f>
        <v>#N/A</v>
      </c>
    </row>
    <row r="73" customFormat="false" ht="22.5" hidden="true" customHeight="false" outlineLevel="0" collapsed="false">
      <c r="B73" s="103" t="n">
        <v>76</v>
      </c>
      <c r="C73" s="63" t="str">
        <f aca="false">M73</f>
        <v>BYE</v>
      </c>
      <c r="D73" s="63" t="n">
        <v>39</v>
      </c>
      <c r="E73" s="29" t="s">
        <v>240</v>
      </c>
      <c r="F73" s="105"/>
      <c r="G73" s="63"/>
      <c r="H73" s="108" t="s">
        <v>195</v>
      </c>
      <c r="I73" s="106" t="n">
        <v>0</v>
      </c>
      <c r="J73" s="63"/>
      <c r="K73" s="107" t="e">
        <f aca="false">NA()</f>
        <v>#N/A</v>
      </c>
      <c r="L73" s="106" t="n">
        <v>0</v>
      </c>
      <c r="M73" s="29" t="s">
        <v>240</v>
      </c>
      <c r="N73" s="46"/>
      <c r="O73" s="46"/>
      <c r="P73" s="47" t="e">
        <f aca="false">VLOOKUP(E73,MBFormat!L145:M170,2,0)</f>
        <v>#N/A</v>
      </c>
      <c r="Q73" s="47" t="e">
        <f aca="false">P73/2</f>
        <v>#N/A</v>
      </c>
    </row>
    <row r="74" customFormat="false" ht="22.5" hidden="true" customHeight="false" outlineLevel="0" collapsed="false">
      <c r="B74" s="103" t="n">
        <v>77</v>
      </c>
      <c r="C74" s="63" t="str">
        <f aca="false">M74</f>
        <v>BYE</v>
      </c>
      <c r="D74" s="63" t="n">
        <v>39</v>
      </c>
      <c r="E74" s="29" t="s">
        <v>240</v>
      </c>
      <c r="F74" s="105"/>
      <c r="G74" s="63"/>
      <c r="H74" s="63" t="s">
        <v>242</v>
      </c>
      <c r="I74" s="106" t="n">
        <v>0</v>
      </c>
      <c r="J74" s="63"/>
      <c r="K74" s="107" t="e">
        <f aca="false">NA()</f>
        <v>#N/A</v>
      </c>
      <c r="L74" s="106" t="n">
        <v>0</v>
      </c>
      <c r="M74" s="29" t="s">
        <v>240</v>
      </c>
      <c r="N74" s="46"/>
      <c r="O74" s="46"/>
      <c r="P74" s="47" t="e">
        <f aca="false">VLOOKUP(E74,MBFormat!L146:M171,2,0)</f>
        <v>#N/A</v>
      </c>
      <c r="Q74" s="47" t="e">
        <f aca="false">P74/2</f>
        <v>#N/A</v>
      </c>
    </row>
    <row r="75" customFormat="false" ht="22.5" hidden="true" customHeight="false" outlineLevel="0" collapsed="false">
      <c r="B75" s="103" t="n">
        <v>78</v>
      </c>
      <c r="C75" s="63" t="str">
        <f aca="false">M75</f>
        <v>E4</v>
      </c>
      <c r="D75" s="63" t="n">
        <v>39</v>
      </c>
      <c r="E75" s="29" t="s">
        <v>221</v>
      </c>
      <c r="F75" s="105"/>
      <c r="G75" s="63"/>
      <c r="H75" s="108" t="s">
        <v>195</v>
      </c>
      <c r="I75" s="106" t="n">
        <v>0</v>
      </c>
      <c r="J75" s="63"/>
      <c r="K75" s="107" t="e">
        <f aca="false">NA()</f>
        <v>#N/A</v>
      </c>
      <c r="L75" s="106" t="n">
        <v>0</v>
      </c>
      <c r="M75" s="29" t="s">
        <v>221</v>
      </c>
      <c r="N75" s="46"/>
      <c r="O75" s="46"/>
      <c r="P75" s="47" t="e">
        <f aca="false">VLOOKUP(E75,MBFormat!L147:M172,2,0)</f>
        <v>#N/A</v>
      </c>
      <c r="Q75" s="47" t="e">
        <f aca="false">P75/2</f>
        <v>#N/A</v>
      </c>
    </row>
    <row r="76" customFormat="false" ht="22.5" hidden="true" customHeight="false" outlineLevel="0" collapsed="false">
      <c r="B76" s="103" t="n">
        <v>79</v>
      </c>
      <c r="C76" s="63" t="str">
        <f aca="false">M76</f>
        <v>F4</v>
      </c>
      <c r="D76" s="63" t="n">
        <v>39</v>
      </c>
      <c r="E76" s="29" t="s">
        <v>238</v>
      </c>
      <c r="F76" s="105"/>
      <c r="G76" s="63"/>
      <c r="H76" s="63" t="s">
        <v>243</v>
      </c>
      <c r="I76" s="106" t="n">
        <v>0</v>
      </c>
      <c r="J76" s="63"/>
      <c r="K76" s="107" t="e">
        <f aca="false">NA()</f>
        <v>#N/A</v>
      </c>
      <c r="L76" s="106" t="n">
        <v>0</v>
      </c>
      <c r="M76" s="29" t="s">
        <v>238</v>
      </c>
      <c r="N76" s="46"/>
      <c r="O76" s="46"/>
      <c r="P76" s="47" t="e">
        <f aca="false">VLOOKUP(E76,MBFormat!L148:M173,2,0)</f>
        <v>#N/A</v>
      </c>
      <c r="Q76" s="47" t="e">
        <f aca="false">P76/2</f>
        <v>#N/A</v>
      </c>
    </row>
    <row r="77" customFormat="false" ht="22.5" hidden="true" customHeight="false" outlineLevel="0" collapsed="false">
      <c r="B77" s="103" t="n">
        <v>80</v>
      </c>
      <c r="C77" s="63" t="str">
        <f aca="false">M77</f>
        <v>G4</v>
      </c>
      <c r="D77" s="63" t="n">
        <v>39</v>
      </c>
      <c r="E77" s="29" t="s">
        <v>225</v>
      </c>
      <c r="F77" s="105"/>
      <c r="G77" s="63"/>
      <c r="H77" s="108" t="s">
        <v>195</v>
      </c>
      <c r="I77" s="106" t="n">
        <v>0</v>
      </c>
      <c r="J77" s="63"/>
      <c r="K77" s="107" t="e">
        <f aca="false">NA()</f>
        <v>#N/A</v>
      </c>
      <c r="L77" s="106" t="n">
        <v>0</v>
      </c>
      <c r="M77" s="29" t="s">
        <v>225</v>
      </c>
      <c r="N77" s="46"/>
      <c r="O77" s="46"/>
      <c r="P77" s="47" t="e">
        <f aca="false">VLOOKUP(E77,MBFormat!L149:M174,2,0)</f>
        <v>#N/A</v>
      </c>
      <c r="Q77" s="47" t="e">
        <f aca="false">P77/2</f>
        <v>#N/A</v>
      </c>
    </row>
    <row r="78" customFormat="false" ht="22.5" hidden="true" customHeight="false" outlineLevel="0" collapsed="false">
      <c r="B78" s="103" t="n">
        <v>81</v>
      </c>
      <c r="C78" s="63" t="str">
        <f aca="false">M78</f>
        <v>H4</v>
      </c>
      <c r="D78" s="63" t="n">
        <v>39</v>
      </c>
      <c r="E78" s="29" t="s">
        <v>233</v>
      </c>
      <c r="F78" s="105"/>
      <c r="G78" s="63"/>
      <c r="H78" s="63" t="s">
        <v>244</v>
      </c>
      <c r="I78" s="106" t="n">
        <v>0</v>
      </c>
      <c r="J78" s="63"/>
      <c r="K78" s="107" t="e">
        <f aca="false">NA()</f>
        <v>#N/A</v>
      </c>
      <c r="L78" s="106" t="n">
        <v>0</v>
      </c>
      <c r="M78" s="29" t="s">
        <v>233</v>
      </c>
      <c r="N78" s="46"/>
      <c r="O78" s="46"/>
      <c r="P78" s="47" t="e">
        <f aca="false">VLOOKUP(E78,MBFormat!L150:M175,2,0)</f>
        <v>#N/A</v>
      </c>
      <c r="Q78" s="47" t="e">
        <f aca="false">P78/2</f>
        <v>#N/A</v>
      </c>
    </row>
    <row r="79" customFormat="false" ht="22.5" hidden="true" customHeight="false" outlineLevel="0" collapsed="false">
      <c r="B79" s="103" t="n">
        <v>82</v>
      </c>
      <c r="C79" s="63" t="str">
        <f aca="false">M79</f>
        <v>AA1</v>
      </c>
      <c r="D79" s="63" t="n">
        <v>39</v>
      </c>
      <c r="E79" s="29" t="s">
        <v>245</v>
      </c>
      <c r="F79" s="105"/>
      <c r="G79" s="63"/>
      <c r="H79" s="108" t="s">
        <v>195</v>
      </c>
      <c r="I79" s="106" t="n">
        <v>0</v>
      </c>
      <c r="J79" s="63"/>
      <c r="K79" s="107" t="e">
        <f aca="false">NA()</f>
        <v>#N/A</v>
      </c>
      <c r="L79" s="106" t="n">
        <v>0</v>
      </c>
      <c r="M79" s="29" t="s">
        <v>245</v>
      </c>
      <c r="N79" s="46"/>
      <c r="O79" s="46"/>
      <c r="P79" s="47" t="e">
        <f aca="false">VLOOKUP(E79,MBFormat!L151:M176,2,0)</f>
        <v>#N/A</v>
      </c>
      <c r="Q79" s="47" t="e">
        <f aca="false">P79/2</f>
        <v>#N/A</v>
      </c>
    </row>
    <row r="80" customFormat="false" ht="22.5" hidden="true" customHeight="false" outlineLevel="0" collapsed="false">
      <c r="B80" s="103" t="n">
        <v>83</v>
      </c>
      <c r="C80" s="63" t="str">
        <f aca="false">M80</f>
        <v>AA2</v>
      </c>
      <c r="D80" s="63" t="n">
        <v>39</v>
      </c>
      <c r="E80" s="29" t="s">
        <v>246</v>
      </c>
      <c r="F80" s="105"/>
      <c r="G80" s="63"/>
      <c r="H80" s="63" t="s">
        <v>247</v>
      </c>
      <c r="I80" s="106" t="n">
        <v>0</v>
      </c>
      <c r="J80" s="63"/>
      <c r="K80" s="107" t="e">
        <f aca="false">NA()</f>
        <v>#N/A</v>
      </c>
      <c r="L80" s="106" t="n">
        <v>0</v>
      </c>
      <c r="M80" s="29" t="s">
        <v>246</v>
      </c>
      <c r="N80" s="46"/>
      <c r="O80" s="46"/>
      <c r="P80" s="47" t="e">
        <f aca="false">VLOOKUP(E80,MBFormat!L152:M177,2,0)</f>
        <v>#N/A</v>
      </c>
      <c r="Q80" s="47" t="e">
        <f aca="false">P80/2</f>
        <v>#N/A</v>
      </c>
    </row>
    <row r="81" customFormat="false" ht="22.5" hidden="true" customHeight="false" outlineLevel="0" collapsed="false">
      <c r="B81" s="103" t="n">
        <v>84</v>
      </c>
      <c r="C81" s="63" t="str">
        <f aca="false">M81</f>
        <v>AA3</v>
      </c>
      <c r="D81" s="63" t="n">
        <v>39</v>
      </c>
      <c r="E81" s="29" t="s">
        <v>248</v>
      </c>
      <c r="F81" s="105"/>
      <c r="G81" s="63"/>
      <c r="H81" s="108" t="s">
        <v>195</v>
      </c>
      <c r="I81" s="106" t="n">
        <v>0</v>
      </c>
      <c r="J81" s="63"/>
      <c r="K81" s="107" t="e">
        <f aca="false">NA()</f>
        <v>#N/A</v>
      </c>
      <c r="L81" s="106" t="n">
        <v>0</v>
      </c>
      <c r="M81" s="29" t="s">
        <v>248</v>
      </c>
      <c r="N81" s="46"/>
      <c r="O81" s="46"/>
      <c r="P81" s="47" t="e">
        <f aca="false">VLOOKUP(E81,MBFormat!L153:M178,2,0)</f>
        <v>#N/A</v>
      </c>
      <c r="Q81" s="47" t="e">
        <f aca="false">P81/2</f>
        <v>#N/A</v>
      </c>
    </row>
    <row r="82" customFormat="false" ht="22.5" hidden="true" customHeight="false" outlineLevel="0" collapsed="false">
      <c r="B82" s="103" t="n">
        <v>85</v>
      </c>
      <c r="C82" s="63" t="str">
        <f aca="false">M82</f>
        <v>AA4</v>
      </c>
      <c r="D82" s="63" t="n">
        <v>39</v>
      </c>
      <c r="E82" s="29" t="s">
        <v>249</v>
      </c>
      <c r="F82" s="105"/>
      <c r="G82" s="63"/>
      <c r="H82" s="63" t="s">
        <v>250</v>
      </c>
      <c r="I82" s="106" t="n">
        <v>0</v>
      </c>
      <c r="J82" s="63"/>
      <c r="K82" s="107" t="e">
        <f aca="false">NA()</f>
        <v>#N/A</v>
      </c>
      <c r="L82" s="106" t="n">
        <v>0</v>
      </c>
      <c r="M82" s="29" t="s">
        <v>249</v>
      </c>
      <c r="N82" s="46"/>
      <c r="O82" s="46"/>
      <c r="P82" s="47" t="e">
        <f aca="false">VLOOKUP(E82,MBFormat!L154:M179,2,0)</f>
        <v>#N/A</v>
      </c>
      <c r="Q82" s="47" t="e">
        <f aca="false">P82/2</f>
        <v>#N/A</v>
      </c>
    </row>
    <row r="83" customFormat="false" ht="22.5" hidden="true" customHeight="false" outlineLevel="0" collapsed="false">
      <c r="B83" s="103" t="n">
        <v>86</v>
      </c>
      <c r="C83" s="63" t="str">
        <f aca="false">M83</f>
        <v>AB1</v>
      </c>
      <c r="D83" s="63" t="n">
        <v>39</v>
      </c>
      <c r="E83" s="29" t="s">
        <v>251</v>
      </c>
      <c r="F83" s="105"/>
      <c r="G83" s="63"/>
      <c r="H83" s="108" t="s">
        <v>195</v>
      </c>
      <c r="I83" s="106" t="n">
        <v>0</v>
      </c>
      <c r="J83" s="63"/>
      <c r="K83" s="107" t="e">
        <f aca="false">NA()</f>
        <v>#N/A</v>
      </c>
      <c r="L83" s="106" t="n">
        <v>0</v>
      </c>
      <c r="M83" s="29" t="s">
        <v>251</v>
      </c>
      <c r="N83" s="46"/>
      <c r="O83" s="46"/>
      <c r="P83" s="47" t="e">
        <f aca="false">VLOOKUP(E83,MBFormat!L155:M180,2,0)</f>
        <v>#N/A</v>
      </c>
      <c r="Q83" s="47" t="e">
        <f aca="false">P83/2</f>
        <v>#N/A</v>
      </c>
    </row>
    <row r="84" customFormat="false" ht="22.5" hidden="true" customHeight="false" outlineLevel="0" collapsed="false">
      <c r="B84" s="103" t="n">
        <v>87</v>
      </c>
      <c r="C84" s="63" t="str">
        <f aca="false">M84</f>
        <v>AB2</v>
      </c>
      <c r="D84" s="63" t="n">
        <v>39</v>
      </c>
      <c r="E84" s="29" t="s">
        <v>252</v>
      </c>
      <c r="F84" s="105"/>
      <c r="G84" s="63"/>
      <c r="H84" s="63" t="s">
        <v>253</v>
      </c>
      <c r="I84" s="106" t="n">
        <v>0</v>
      </c>
      <c r="J84" s="63"/>
      <c r="K84" s="107" t="e">
        <f aca="false">NA()</f>
        <v>#N/A</v>
      </c>
      <c r="L84" s="106" t="n">
        <v>0</v>
      </c>
      <c r="M84" s="29" t="s">
        <v>252</v>
      </c>
      <c r="N84" s="46"/>
      <c r="O84" s="46"/>
      <c r="P84" s="47" t="e">
        <f aca="false">VLOOKUP(E84,MBFormat!L156:M181,2,0)</f>
        <v>#N/A</v>
      </c>
      <c r="Q84" s="47" t="e">
        <f aca="false">P84/2</f>
        <v>#N/A</v>
      </c>
    </row>
    <row r="85" customFormat="false" ht="22.5" hidden="true" customHeight="false" outlineLevel="0" collapsed="false">
      <c r="B85" s="103" t="n">
        <v>88</v>
      </c>
      <c r="C85" s="63" t="str">
        <f aca="false">M85</f>
        <v>AB3</v>
      </c>
      <c r="D85" s="63" t="n">
        <v>39</v>
      </c>
      <c r="E85" s="29" t="s">
        <v>254</v>
      </c>
      <c r="F85" s="105"/>
      <c r="G85" s="63"/>
      <c r="H85" s="108" t="s">
        <v>195</v>
      </c>
      <c r="I85" s="106" t="n">
        <v>0</v>
      </c>
      <c r="J85" s="63"/>
      <c r="K85" s="107" t="e">
        <f aca="false">NA()</f>
        <v>#N/A</v>
      </c>
      <c r="L85" s="106" t="n">
        <v>0</v>
      </c>
      <c r="M85" s="29" t="s">
        <v>254</v>
      </c>
      <c r="N85" s="46"/>
      <c r="O85" s="46"/>
      <c r="P85" s="47" t="e">
        <f aca="false">VLOOKUP(E85,MBFormat!L157:M182,2,0)</f>
        <v>#N/A</v>
      </c>
      <c r="Q85" s="47" t="e">
        <f aca="false">P85/2</f>
        <v>#N/A</v>
      </c>
    </row>
    <row r="86" customFormat="false" ht="22.5" hidden="true" customHeight="false" outlineLevel="0" collapsed="false">
      <c r="B86" s="103" t="n">
        <v>89</v>
      </c>
      <c r="C86" s="63" t="n">
        <f aca="false">N86</f>
        <v>0</v>
      </c>
      <c r="D86" s="63" t="n">
        <v>39</v>
      </c>
      <c r="E86" s="29" t="s">
        <v>255</v>
      </c>
      <c r="F86" s="105"/>
      <c r="G86" s="63"/>
      <c r="H86" s="63" t="s">
        <v>256</v>
      </c>
      <c r="I86" s="106" t="n">
        <v>0</v>
      </c>
      <c r="J86" s="63"/>
      <c r="K86" s="107" t="e">
        <f aca="false">NA()</f>
        <v>#N/A</v>
      </c>
      <c r="L86" s="106" t="n">
        <v>0</v>
      </c>
      <c r="M86" s="29" t="s">
        <v>255</v>
      </c>
      <c r="N86" s="46"/>
      <c r="O86" s="46"/>
      <c r="P86" s="47" t="e">
        <f aca="false">VLOOKUP(E86,MBFormat!L158:M183,2,0)</f>
        <v>#N/A</v>
      </c>
      <c r="Q86" s="47" t="e">
        <f aca="false">P86/2</f>
        <v>#N/A</v>
      </c>
    </row>
    <row r="87" customFormat="false" ht="22.5" hidden="true" customHeight="false" outlineLevel="0" collapsed="false">
      <c r="B87" s="103" t="n">
        <v>90</v>
      </c>
      <c r="C87" s="63" t="n">
        <f aca="false">N87</f>
        <v>0</v>
      </c>
      <c r="D87" s="63" t="n">
        <v>39</v>
      </c>
      <c r="E87" s="29" t="s">
        <v>240</v>
      </c>
      <c r="F87" s="105"/>
      <c r="G87" s="63"/>
      <c r="H87" s="108" t="s">
        <v>195</v>
      </c>
      <c r="I87" s="106" t="n">
        <v>0</v>
      </c>
      <c r="J87" s="63"/>
      <c r="K87" s="107" t="e">
        <f aca="false">NA()</f>
        <v>#N/A</v>
      </c>
      <c r="L87" s="106" t="n">
        <v>0</v>
      </c>
      <c r="M87" s="29" t="s">
        <v>240</v>
      </c>
      <c r="N87" s="46"/>
      <c r="O87" s="46"/>
      <c r="P87" s="47" t="e">
        <f aca="false">VLOOKUP(E87,MBFormat!L159:M184,2,0)</f>
        <v>#N/A</v>
      </c>
      <c r="Q87" s="47" t="e">
        <f aca="false">P87/2</f>
        <v>#N/A</v>
      </c>
    </row>
    <row r="88" customFormat="false" ht="22.5" hidden="true" customHeight="false" outlineLevel="0" collapsed="false">
      <c r="B88" s="103" t="n">
        <v>91</v>
      </c>
      <c r="C88" s="63" t="n">
        <f aca="false">N88</f>
        <v>0</v>
      </c>
      <c r="D88" s="63" t="n">
        <v>39</v>
      </c>
      <c r="E88" s="29" t="s">
        <v>240</v>
      </c>
      <c r="F88" s="105"/>
      <c r="G88" s="63"/>
      <c r="H88" s="63" t="s">
        <v>257</v>
      </c>
      <c r="I88" s="106" t="n">
        <v>0</v>
      </c>
      <c r="J88" s="63"/>
      <c r="K88" s="107" t="e">
        <f aca="false">NA()</f>
        <v>#N/A</v>
      </c>
      <c r="L88" s="106" t="n">
        <v>0</v>
      </c>
      <c r="M88" s="29" t="s">
        <v>240</v>
      </c>
      <c r="N88" s="46"/>
      <c r="O88" s="46"/>
      <c r="P88" s="47" t="e">
        <f aca="false">VLOOKUP(E88,MBFormat!L160:M185,2,0)</f>
        <v>#N/A</v>
      </c>
      <c r="Q88" s="47" t="e">
        <f aca="false">P88/2</f>
        <v>#N/A</v>
      </c>
    </row>
    <row r="89" customFormat="false" ht="22.5" hidden="true" customHeight="false" outlineLevel="0" collapsed="false">
      <c r="B89" s="103" t="n">
        <v>92</v>
      </c>
      <c r="C89" s="63" t="n">
        <f aca="false">N89</f>
        <v>0</v>
      </c>
      <c r="D89" s="63" t="n">
        <v>39</v>
      </c>
      <c r="E89" s="29" t="s">
        <v>240</v>
      </c>
      <c r="F89" s="105"/>
      <c r="G89" s="63"/>
      <c r="H89" s="108" t="s">
        <v>195</v>
      </c>
      <c r="I89" s="106" t="n">
        <v>0</v>
      </c>
      <c r="J89" s="63"/>
      <c r="K89" s="107" t="e">
        <f aca="false">NA()</f>
        <v>#N/A</v>
      </c>
      <c r="L89" s="106" t="n">
        <v>0</v>
      </c>
      <c r="M89" s="29" t="s">
        <v>240</v>
      </c>
      <c r="N89" s="46"/>
      <c r="O89" s="46"/>
      <c r="P89" s="47" t="e">
        <f aca="false">VLOOKUP(E89,MBFormat!L161:M186,2,0)</f>
        <v>#N/A</v>
      </c>
      <c r="Q89" s="47" t="e">
        <f aca="false">P89/2</f>
        <v>#N/A</v>
      </c>
    </row>
    <row r="90" customFormat="false" ht="22.5" hidden="true" customHeight="false" outlineLevel="0" collapsed="false">
      <c r="B90" s="103" t="n">
        <v>93</v>
      </c>
      <c r="C90" s="63" t="n">
        <f aca="false">N90</f>
        <v>0</v>
      </c>
      <c r="D90" s="63" t="n">
        <v>39</v>
      </c>
      <c r="E90" s="29" t="s">
        <v>240</v>
      </c>
      <c r="F90" s="105"/>
      <c r="G90" s="63"/>
      <c r="H90" s="63" t="s">
        <v>258</v>
      </c>
      <c r="I90" s="106" t="n">
        <v>0</v>
      </c>
      <c r="J90" s="63"/>
      <c r="K90" s="107" t="e">
        <f aca="false">NA()</f>
        <v>#N/A</v>
      </c>
      <c r="L90" s="106" t="n">
        <v>0</v>
      </c>
      <c r="M90" s="29" t="s">
        <v>240</v>
      </c>
      <c r="N90" s="46"/>
      <c r="O90" s="46"/>
      <c r="P90" s="47" t="e">
        <f aca="false">VLOOKUP(E90,MBFormat!L162:M187,2,0)</f>
        <v>#N/A</v>
      </c>
      <c r="Q90" s="47" t="e">
        <f aca="false">P90/2</f>
        <v>#N/A</v>
      </c>
    </row>
    <row r="91" customFormat="false" ht="22.5" hidden="true" customHeight="false" outlineLevel="0" collapsed="false">
      <c r="B91" s="103" t="n">
        <v>94</v>
      </c>
      <c r="C91" s="63" t="n">
        <f aca="false">N91</f>
        <v>0</v>
      </c>
      <c r="D91" s="63" t="n">
        <v>39</v>
      </c>
      <c r="E91" s="29" t="s">
        <v>240</v>
      </c>
      <c r="F91" s="105"/>
      <c r="G91" s="63"/>
      <c r="H91" s="108" t="s">
        <v>195</v>
      </c>
      <c r="I91" s="106" t="n">
        <v>0</v>
      </c>
      <c r="J91" s="63"/>
      <c r="K91" s="107" t="e">
        <f aca="false">NA()</f>
        <v>#N/A</v>
      </c>
      <c r="L91" s="106" t="n">
        <v>0</v>
      </c>
      <c r="M91" s="29" t="s">
        <v>240</v>
      </c>
      <c r="N91" s="46"/>
      <c r="O91" s="46"/>
      <c r="P91" s="47" t="e">
        <f aca="false">VLOOKUP(E91,MBFormat!L163:M188,2,0)</f>
        <v>#N/A</v>
      </c>
      <c r="Q91" s="47" t="e">
        <f aca="false">P91/2</f>
        <v>#N/A</v>
      </c>
    </row>
    <row r="92" customFormat="false" ht="22.5" hidden="true" customHeight="false" outlineLevel="0" collapsed="false">
      <c r="B92" s="103" t="n">
        <v>95</v>
      </c>
      <c r="C92" s="63" t="n">
        <f aca="false">N92</f>
        <v>0</v>
      </c>
      <c r="D92" s="63" t="n">
        <v>39</v>
      </c>
      <c r="E92" s="29" t="s">
        <v>240</v>
      </c>
      <c r="F92" s="105"/>
      <c r="G92" s="63"/>
      <c r="H92" s="63" t="s">
        <v>259</v>
      </c>
      <c r="I92" s="106" t="n">
        <v>0</v>
      </c>
      <c r="J92" s="63"/>
      <c r="K92" s="107" t="e">
        <f aca="false">NA()</f>
        <v>#N/A</v>
      </c>
      <c r="L92" s="106" t="n">
        <v>0</v>
      </c>
      <c r="M92" s="29" t="s">
        <v>240</v>
      </c>
      <c r="N92" s="46"/>
      <c r="O92" s="46"/>
      <c r="P92" s="47" t="e">
        <f aca="false">VLOOKUP(E92,MBFormat!L164:M189,2,0)</f>
        <v>#N/A</v>
      </c>
      <c r="Q92" s="47" t="e">
        <f aca="false">P92/2</f>
        <v>#N/A</v>
      </c>
    </row>
    <row r="93" customFormat="false" ht="22.5" hidden="true" customHeight="false" outlineLevel="0" collapsed="false">
      <c r="C93" s="16" t="n">
        <f aca="false">N93</f>
        <v>0</v>
      </c>
      <c r="E93" s="109" t="s">
        <v>240</v>
      </c>
      <c r="M93" s="109" t="s">
        <v>240</v>
      </c>
      <c r="P93" s="47" t="e">
        <f aca="false">VLOOKUP(E93,MBFormat!L165:M190,2,0)</f>
        <v>#N/A</v>
      </c>
      <c r="Q93" s="47" t="e">
        <f aca="false">P93/2</f>
        <v>#N/A</v>
      </c>
    </row>
    <row r="94" customFormat="false" ht="22.5" hidden="true" customHeight="false" outlineLevel="0" collapsed="false">
      <c r="B94" s="110" t="n">
        <v>88</v>
      </c>
      <c r="C94" s="63" t="n">
        <f aca="false">N94</f>
        <v>0</v>
      </c>
      <c r="D94" s="63" t="n">
        <v>40</v>
      </c>
      <c r="E94" s="29" t="s">
        <v>260</v>
      </c>
      <c r="F94" s="105"/>
      <c r="G94" s="63"/>
      <c r="H94" s="79" t="s">
        <v>261</v>
      </c>
      <c r="I94" s="106" t="n">
        <v>1</v>
      </c>
      <c r="J94" s="63"/>
      <c r="K94" s="111" t="s">
        <v>195</v>
      </c>
      <c r="L94" s="106" t="n">
        <v>1</v>
      </c>
      <c r="M94" s="29" t="s">
        <v>260</v>
      </c>
      <c r="N94" s="36"/>
      <c r="O94" s="46"/>
      <c r="P94" s="47" t="e">
        <f aca="false">VLOOKUP(E94,MBFormat!L166:M191,2,0)</f>
        <v>#N/A</v>
      </c>
      <c r="Q94" s="47" t="e">
        <f aca="false">P94/2</f>
        <v>#N/A</v>
      </c>
    </row>
    <row r="95" customFormat="false" ht="22.5" hidden="false" customHeight="false" outlineLevel="0" collapsed="false">
      <c r="B95" s="112"/>
      <c r="H95" s="112"/>
      <c r="K95" s="112"/>
      <c r="M95" s="113"/>
      <c r="N95" s="114"/>
    </row>
  </sheetData>
  <printOptions headings="false" gridLines="false" gridLinesSet="true" horizontalCentered="tru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R118"/>
  <sheetViews>
    <sheetView showFormulas="false" showGridLines="true" showRowColHeaders="true" showZeros="true" rightToLeft="false" tabSelected="false" showOutlineSymbols="true" defaultGridColor="true" view="normal" topLeftCell="A18" colorId="64" zoomScale="75" zoomScaleNormal="75" zoomScalePageLayoutView="100" workbookViewId="0">
      <selection pane="topLeft" activeCell="B39" activeCellId="0" sqref="B39"/>
    </sheetView>
  </sheetViews>
  <sheetFormatPr defaultRowHeight="17.25" zeroHeight="false" outlineLevelRow="0" outlineLevelCol="0"/>
  <cols>
    <col collapsed="false" customWidth="true" hidden="false" outlineLevel="0" max="1" min="1" style="115" width="3.34"/>
    <col collapsed="false" customWidth="true" hidden="false" outlineLevel="0" max="2" min="2" style="115" width="22"/>
    <col collapsed="false" customWidth="true" hidden="false" outlineLevel="0" max="3" min="3" style="115" width="15.78"/>
    <col collapsed="false" customWidth="true" hidden="false" outlineLevel="0" max="4" min="4" style="116" width="15.78"/>
    <col collapsed="false" customWidth="true" hidden="false" outlineLevel="0" max="5" min="5" style="115" width="15.78"/>
    <col collapsed="false" customWidth="true" hidden="false" outlineLevel="0" max="6" min="6" style="117" width="15.78"/>
    <col collapsed="false" customWidth="true" hidden="false" outlineLevel="0" max="9" min="7" style="115" width="15.78"/>
    <col collapsed="false" customWidth="true" hidden="false" outlineLevel="0" max="10" min="10" style="117" width="15.78"/>
    <col collapsed="false" customWidth="true" hidden="true" outlineLevel="0" max="11" min="11" style="115" width="11"/>
    <col collapsed="false" customWidth="true" hidden="true" outlineLevel="0" max="12" min="12" style="115" width="23.55"/>
    <col collapsed="false" customWidth="true" hidden="true" outlineLevel="0" max="14" min="13" style="115" width="11"/>
    <col collapsed="false" customWidth="true" hidden="false" outlineLevel="0" max="15" min="15" style="115" width="11"/>
    <col collapsed="false" customWidth="true" hidden="false" outlineLevel="0" max="16" min="16" style="115" width="11.78"/>
    <col collapsed="false" customWidth="true" hidden="false" outlineLevel="0" max="1025" min="17" style="115" width="7.67"/>
  </cols>
  <sheetData>
    <row r="1" customFormat="false" ht="17.25" hidden="false" customHeight="false" outlineLevel="0" collapsed="false">
      <c r="B1" s="118" t="s">
        <v>262</v>
      </c>
      <c r="C1" s="119"/>
      <c r="D1" s="120"/>
      <c r="E1" s="121"/>
    </row>
    <row r="2" customFormat="false" ht="17.25" hidden="false" customHeight="false" outlineLevel="0" collapsed="false">
      <c r="B2" s="118"/>
      <c r="C2" s="119"/>
      <c r="D2" s="120"/>
      <c r="E2" s="121"/>
    </row>
    <row r="3" customFormat="false" ht="17.25" hidden="false" customHeight="false" outlineLevel="0" collapsed="false">
      <c r="B3" s="118" t="s">
        <v>263</v>
      </c>
      <c r="C3" s="119"/>
      <c r="D3" s="120"/>
      <c r="E3" s="121"/>
    </row>
    <row r="4" customFormat="false" ht="17.25" hidden="false" customHeight="false" outlineLevel="0" collapsed="false">
      <c r="B4" s="118" t="s">
        <v>264</v>
      </c>
      <c r="C4" s="119"/>
      <c r="D4" s="120"/>
      <c r="E4" s="121"/>
    </row>
    <row r="5" customFormat="false" ht="17.25" hidden="false" customHeight="false" outlineLevel="0" collapsed="false">
      <c r="B5" s="122" t="s">
        <v>265</v>
      </c>
      <c r="C5" s="123"/>
      <c r="D5" s="124"/>
      <c r="E5" s="125"/>
      <c r="F5" s="126"/>
      <c r="G5" s="127"/>
      <c r="H5" s="127"/>
      <c r="I5" s="127"/>
    </row>
    <row r="6" customFormat="false" ht="17.25" hidden="false" customHeight="false" outlineLevel="0" collapsed="false">
      <c r="B6" s="122"/>
      <c r="C6" s="123"/>
      <c r="D6" s="124"/>
      <c r="E6" s="125"/>
      <c r="F6" s="126"/>
      <c r="G6" s="127"/>
      <c r="H6" s="127"/>
      <c r="I6" s="127"/>
    </row>
    <row r="7" customFormat="false" ht="17.25" hidden="false" customHeight="false" outlineLevel="0" collapsed="false">
      <c r="B7" s="128"/>
      <c r="C7" s="129" t="s">
        <v>266</v>
      </c>
      <c r="D7" s="129" t="s">
        <v>267</v>
      </c>
      <c r="E7" s="129" t="s">
        <v>268</v>
      </c>
      <c r="F7" s="130" t="s">
        <v>269</v>
      </c>
      <c r="G7" s="129" t="s">
        <v>270</v>
      </c>
      <c r="H7" s="129" t="s">
        <v>271</v>
      </c>
      <c r="I7" s="129" t="s">
        <v>272</v>
      </c>
      <c r="J7" s="130" t="s">
        <v>273</v>
      </c>
      <c r="K7" s="116"/>
      <c r="P7" s="116"/>
      <c r="Q7" s="116"/>
      <c r="R7" s="116"/>
    </row>
    <row r="8" customFormat="false" ht="17.25" hidden="false" customHeight="false" outlineLevel="0" collapsed="false">
      <c r="B8" s="131"/>
      <c r="C8" s="132" t="s">
        <v>274</v>
      </c>
      <c r="D8" s="132" t="s">
        <v>275</v>
      </c>
      <c r="E8" s="132" t="s">
        <v>276</v>
      </c>
      <c r="F8" s="133" t="s">
        <v>277</v>
      </c>
      <c r="G8" s="132" t="s">
        <v>278</v>
      </c>
      <c r="H8" s="132" t="s">
        <v>279</v>
      </c>
      <c r="I8" s="132" t="s">
        <v>280</v>
      </c>
      <c r="J8" s="133" t="s">
        <v>281</v>
      </c>
    </row>
    <row r="9" customFormat="false" ht="17.25" hidden="false" customHeight="false" outlineLevel="0" collapsed="false">
      <c r="B9" s="131"/>
      <c r="C9" s="132" t="s">
        <v>282</v>
      </c>
      <c r="D9" s="132" t="s">
        <v>283</v>
      </c>
      <c r="E9" s="132" t="s">
        <v>284</v>
      </c>
      <c r="F9" s="133" t="s">
        <v>285</v>
      </c>
      <c r="G9" s="132" t="s">
        <v>286</v>
      </c>
      <c r="H9" s="132" t="s">
        <v>287</v>
      </c>
      <c r="I9" s="132" t="s">
        <v>288</v>
      </c>
      <c r="J9" s="133" t="s">
        <v>289</v>
      </c>
    </row>
    <row r="10" customFormat="false" ht="17.25" hidden="false" customHeight="false" outlineLevel="0" collapsed="false">
      <c r="B10" s="131"/>
      <c r="C10" s="132" t="s">
        <v>290</v>
      </c>
      <c r="D10" s="132" t="s">
        <v>291</v>
      </c>
      <c r="E10" s="132" t="s">
        <v>292</v>
      </c>
      <c r="F10" s="133" t="s">
        <v>293</v>
      </c>
      <c r="G10" s="132" t="s">
        <v>294</v>
      </c>
      <c r="H10" s="132" t="s">
        <v>295</v>
      </c>
      <c r="I10" s="132" t="s">
        <v>296</v>
      </c>
      <c r="J10" s="133" t="s">
        <v>297</v>
      </c>
    </row>
    <row r="11" customFormat="false" ht="17.25" hidden="false" customHeight="false" outlineLevel="0" collapsed="false">
      <c r="B11" s="131"/>
      <c r="C11" s="132" t="s">
        <v>298</v>
      </c>
      <c r="D11" s="132" t="s">
        <v>299</v>
      </c>
      <c r="E11" s="132" t="s">
        <v>300</v>
      </c>
      <c r="F11" s="133" t="s">
        <v>301</v>
      </c>
      <c r="G11" s="132" t="s">
        <v>302</v>
      </c>
      <c r="H11" s="132" t="s">
        <v>303</v>
      </c>
      <c r="I11" s="132" t="s">
        <v>304</v>
      </c>
      <c r="J11" s="133" t="s">
        <v>305</v>
      </c>
    </row>
    <row r="12" customFormat="false" ht="17.25" hidden="false" customHeight="false" outlineLevel="0" collapsed="false">
      <c r="B12" s="134"/>
      <c r="C12" s="116"/>
      <c r="E12" s="116"/>
      <c r="G12" s="116"/>
      <c r="H12" s="116"/>
      <c r="I12" s="116"/>
    </row>
    <row r="13" customFormat="false" ht="17.25" hidden="false" customHeight="false" outlineLevel="0" collapsed="false">
      <c r="B13" s="134"/>
      <c r="C13" s="131"/>
      <c r="D13" s="131"/>
      <c r="E13" s="131"/>
      <c r="F13" s="135"/>
      <c r="G13" s="131"/>
      <c r="H13" s="131"/>
      <c r="I13" s="131"/>
      <c r="J13" s="135"/>
    </row>
    <row r="14" customFormat="false" ht="17.25" hidden="false" customHeight="false" outlineLevel="0" collapsed="false">
      <c r="B14" s="134"/>
      <c r="C14" s="131"/>
      <c r="D14" s="131"/>
      <c r="E14" s="131"/>
      <c r="F14" s="135"/>
      <c r="G14" s="131"/>
      <c r="H14" s="131"/>
      <c r="I14" s="131"/>
      <c r="J14" s="135"/>
    </row>
    <row r="15" customFormat="false" ht="17.25" hidden="false" customHeight="false" outlineLevel="0" collapsed="false">
      <c r="B15" s="116"/>
      <c r="C15" s="131"/>
      <c r="D15" s="131"/>
      <c r="E15" s="131"/>
      <c r="F15" s="135"/>
      <c r="G15" s="131"/>
      <c r="H15" s="131"/>
      <c r="I15" s="131"/>
      <c r="J15" s="135"/>
    </row>
    <row r="16" customFormat="false" ht="17.25" hidden="false" customHeight="false" outlineLevel="0" collapsed="false">
      <c r="B16" s="136"/>
      <c r="D16" s="115"/>
    </row>
    <row r="17" customFormat="false" ht="17.25" hidden="false" customHeight="false" outlineLevel="0" collapsed="false">
      <c r="B17" s="137" t="s">
        <v>306</v>
      </c>
      <c r="C17" s="127"/>
      <c r="D17" s="138"/>
      <c r="E17" s="127"/>
      <c r="F17" s="126"/>
      <c r="G17" s="127"/>
    </row>
    <row r="18" customFormat="false" ht="17.25" hidden="false" customHeight="false" outlineLevel="0" collapsed="false">
      <c r="B18" s="137" t="s">
        <v>307</v>
      </c>
      <c r="C18" s="127"/>
      <c r="D18" s="138"/>
      <c r="E18" s="127"/>
      <c r="F18" s="126"/>
      <c r="G18" s="127"/>
    </row>
    <row r="19" customFormat="false" ht="17.25" hidden="false" customHeight="false" outlineLevel="0" collapsed="false">
      <c r="B19" s="137" t="s">
        <v>308</v>
      </c>
      <c r="C19" s="127"/>
      <c r="D19" s="138"/>
      <c r="E19" s="127"/>
      <c r="F19" s="126"/>
      <c r="G19" s="127"/>
    </row>
    <row r="21" customFormat="false" ht="17.25" hidden="false" customHeight="false" outlineLevel="0" collapsed="false">
      <c r="B21" s="118" t="s">
        <v>309</v>
      </c>
      <c r="D21" s="115"/>
    </row>
    <row r="22" customFormat="false" ht="17.25" hidden="false" customHeight="false" outlineLevel="0" collapsed="false">
      <c r="D22" s="115"/>
    </row>
    <row r="23" customFormat="false" ht="17.25" hidden="false" customHeight="false" outlineLevel="0" collapsed="false">
      <c r="B23" s="139" t="str">
        <f aca="false">男乙賽程!R7</f>
        <v>Alps LC</v>
      </c>
      <c r="C23" s="140" t="s">
        <v>71</v>
      </c>
      <c r="D23" s="115"/>
    </row>
    <row r="24" customFormat="false" ht="17.25" hidden="false" customHeight="false" outlineLevel="0" collapsed="false">
      <c r="C24" s="141" t="s">
        <v>310</v>
      </c>
      <c r="D24" s="142"/>
      <c r="E24" s="143"/>
      <c r="F24" s="144"/>
      <c r="G24" s="143"/>
      <c r="H24" s="143"/>
      <c r="I24" s="143"/>
      <c r="J24" s="144"/>
    </row>
    <row r="25" customFormat="false" ht="18" hidden="false" customHeight="false" outlineLevel="0" collapsed="false">
      <c r="C25" s="145"/>
      <c r="D25" s="146"/>
      <c r="E25" s="147"/>
      <c r="F25" s="148"/>
      <c r="G25" s="149"/>
      <c r="H25" s="149"/>
      <c r="I25" s="149"/>
      <c r="J25" s="144"/>
      <c r="L25" s="150"/>
    </row>
    <row r="26" customFormat="false" ht="18" hidden="false" customHeight="false" outlineLevel="0" collapsed="false">
      <c r="B26" s="139" t="str">
        <f aca="false">B76</f>
        <v>熱情的麻鷹</v>
      </c>
      <c r="C26" s="151"/>
      <c r="D26" s="141"/>
      <c r="E26" s="152"/>
      <c r="F26" s="148"/>
      <c r="G26" s="149"/>
      <c r="H26" s="149"/>
      <c r="I26" s="149"/>
      <c r="J26" s="144"/>
      <c r="M26" s="153"/>
      <c r="N26" s="154"/>
      <c r="O26" s="155"/>
    </row>
    <row r="27" customFormat="false" ht="17.25" hidden="false" customHeight="false" outlineLevel="0" collapsed="false">
      <c r="C27" s="143"/>
      <c r="D27" s="141" t="s">
        <v>311</v>
      </c>
      <c r="E27" s="149"/>
      <c r="F27" s="156"/>
      <c r="G27" s="149"/>
      <c r="H27" s="149"/>
      <c r="I27" s="149"/>
      <c r="J27" s="144"/>
      <c r="O27" s="155"/>
    </row>
    <row r="28" customFormat="false" ht="17.25" hidden="false" customHeight="false" outlineLevel="0" collapsed="false">
      <c r="B28" s="157"/>
      <c r="C28" s="143"/>
      <c r="D28" s="158"/>
      <c r="E28" s="149"/>
      <c r="F28" s="159"/>
      <c r="G28" s="149"/>
      <c r="H28" s="149"/>
      <c r="I28" s="149"/>
      <c r="J28" s="144"/>
      <c r="O28" s="155"/>
    </row>
    <row r="29" customFormat="false" ht="18" hidden="false" customHeight="false" outlineLevel="0" collapsed="false">
      <c r="B29" s="139" t="str">
        <f aca="false">B75</f>
        <v>三局專家</v>
      </c>
      <c r="C29" s="160"/>
      <c r="D29" s="161"/>
      <c r="E29" s="147"/>
      <c r="F29" s="159"/>
      <c r="G29" s="162"/>
      <c r="H29" s="149"/>
      <c r="I29" s="149"/>
      <c r="J29" s="144"/>
      <c r="O29" s="155"/>
    </row>
    <row r="30" customFormat="false" ht="17.25" hidden="false" customHeight="false" outlineLevel="0" collapsed="false">
      <c r="B30" s="163"/>
      <c r="C30" s="141" t="s">
        <v>312</v>
      </c>
      <c r="D30" s="146"/>
      <c r="E30" s="164"/>
      <c r="F30" s="159"/>
      <c r="G30" s="162"/>
      <c r="H30" s="149"/>
      <c r="I30" s="149"/>
      <c r="J30" s="144"/>
      <c r="O30" s="155"/>
    </row>
    <row r="31" customFormat="false" ht="17.25" hidden="false" customHeight="false" outlineLevel="0" collapsed="false">
      <c r="C31" s="165"/>
      <c r="D31" s="147"/>
      <c r="E31" s="147"/>
      <c r="F31" s="159"/>
      <c r="G31" s="162"/>
      <c r="H31" s="149"/>
      <c r="I31" s="149"/>
      <c r="J31" s="144"/>
      <c r="K31" s="166" t="s">
        <v>313</v>
      </c>
      <c r="L31" s="116" t="n">
        <f aca="false">J46</f>
        <v>0</v>
      </c>
      <c r="M31" s="167" t="n">
        <v>120</v>
      </c>
      <c r="N31" s="116" t="s">
        <v>314</v>
      </c>
      <c r="O31" s="155"/>
    </row>
    <row r="32" customFormat="false" ht="17.25" hidden="false" customHeight="false" outlineLevel="0" collapsed="false">
      <c r="B32" s="139" t="str">
        <f aca="false">男乙賽程!R31</f>
        <v>小矮人</v>
      </c>
      <c r="C32" s="168" t="s">
        <v>95</v>
      </c>
      <c r="D32" s="147"/>
      <c r="E32" s="169"/>
      <c r="F32" s="170" t="s">
        <v>315</v>
      </c>
      <c r="G32" s="169"/>
      <c r="H32" s="149"/>
      <c r="I32" s="149"/>
      <c r="J32" s="144"/>
      <c r="K32" s="166" t="s">
        <v>316</v>
      </c>
      <c r="L32" s="116" t="n">
        <f aca="false">H38</f>
        <v>0</v>
      </c>
      <c r="M32" s="167" t="n">
        <v>108</v>
      </c>
      <c r="N32" s="116" t="s">
        <v>314</v>
      </c>
      <c r="O32" s="155"/>
    </row>
    <row r="33" customFormat="false" ht="18" hidden="false" customHeight="false" outlineLevel="0" collapsed="false">
      <c r="C33" s="143"/>
      <c r="D33" s="147"/>
      <c r="E33" s="147"/>
      <c r="F33" s="171"/>
      <c r="G33" s="143"/>
      <c r="H33" s="143"/>
      <c r="I33" s="143"/>
      <c r="J33" s="144"/>
      <c r="K33" s="166" t="s">
        <v>317</v>
      </c>
      <c r="L33" s="116" t="n">
        <f aca="false">J67</f>
        <v>0</v>
      </c>
      <c r="M33" s="167" t="n">
        <v>96</v>
      </c>
      <c r="N33" s="116" t="s">
        <v>314</v>
      </c>
      <c r="O33" s="150"/>
    </row>
    <row r="34" customFormat="false" ht="17.25" hidden="false" customHeight="false" outlineLevel="0" collapsed="false">
      <c r="B34" s="172"/>
      <c r="C34" s="173"/>
      <c r="D34" s="147"/>
      <c r="E34" s="147"/>
      <c r="F34" s="161"/>
      <c r="G34" s="143"/>
      <c r="H34" s="143"/>
      <c r="I34" s="143"/>
      <c r="J34" s="144"/>
      <c r="K34" s="166" t="s">
        <v>318</v>
      </c>
      <c r="L34" s="116" t="n">
        <f aca="false">H70</f>
        <v>0</v>
      </c>
      <c r="M34" s="167" t="n">
        <v>84</v>
      </c>
      <c r="N34" s="116" t="s">
        <v>314</v>
      </c>
      <c r="O34" s="155"/>
    </row>
    <row r="35" customFormat="false" ht="17.25" hidden="false" customHeight="false" outlineLevel="0" collapsed="false">
      <c r="B35" s="174" t="str">
        <f aca="false">男乙賽程!R49</f>
        <v>For&amp;Ray</v>
      </c>
      <c r="C35" s="175" t="s">
        <v>113</v>
      </c>
      <c r="D35" s="169"/>
      <c r="E35" s="149"/>
      <c r="F35" s="159"/>
      <c r="G35" s="143"/>
      <c r="H35" s="143"/>
      <c r="I35" s="143"/>
      <c r="J35" s="144"/>
      <c r="K35" s="166" t="s">
        <v>319</v>
      </c>
      <c r="L35" s="116" t="n">
        <f aca="false">D30</f>
        <v>0</v>
      </c>
      <c r="M35" s="167" t="n">
        <v>72</v>
      </c>
      <c r="N35" s="116" t="s">
        <v>314</v>
      </c>
      <c r="O35" s="155"/>
    </row>
    <row r="36" customFormat="false" ht="17.25" hidden="false" customHeight="false" outlineLevel="0" collapsed="false">
      <c r="C36" s="141" t="s">
        <v>320</v>
      </c>
      <c r="D36" s="176"/>
      <c r="E36" s="149"/>
      <c r="F36" s="159"/>
      <c r="G36" s="143"/>
      <c r="H36" s="143"/>
      <c r="I36" s="143"/>
      <c r="J36" s="144"/>
      <c r="K36" s="116"/>
      <c r="L36" s="116" t="n">
        <f aca="false">D44</f>
        <v>0</v>
      </c>
      <c r="M36" s="167" t="n">
        <v>72</v>
      </c>
      <c r="N36" s="116" t="s">
        <v>314</v>
      </c>
      <c r="O36" s="155"/>
    </row>
    <row r="37" customFormat="false" ht="17.25" hidden="false" customHeight="false" outlineLevel="0" collapsed="false">
      <c r="C37" s="177"/>
      <c r="D37" s="178"/>
      <c r="E37" s="147"/>
      <c r="F37" s="159"/>
      <c r="G37" s="143"/>
      <c r="H37" s="179"/>
      <c r="I37" s="143"/>
      <c r="J37" s="144"/>
      <c r="K37" s="166"/>
      <c r="L37" s="116" t="n">
        <f aca="false">D56</f>
        <v>0</v>
      </c>
      <c r="M37" s="167" t="n">
        <v>72</v>
      </c>
      <c r="N37" s="116" t="s">
        <v>314</v>
      </c>
      <c r="O37" s="155"/>
    </row>
    <row r="38" customFormat="false" ht="18" hidden="false" customHeight="false" outlineLevel="0" collapsed="false">
      <c r="B38" s="139" t="str">
        <f aca="false">B79</f>
        <v>ALPS_我要買Type R</v>
      </c>
      <c r="C38" s="180"/>
      <c r="D38" s="181"/>
      <c r="E38" s="147"/>
      <c r="F38" s="159"/>
      <c r="G38" s="182"/>
      <c r="H38" s="183"/>
      <c r="I38" s="149"/>
      <c r="J38" s="144"/>
      <c r="K38" s="166"/>
      <c r="L38" s="116" t="n">
        <f aca="false">D68</f>
        <v>0</v>
      </c>
      <c r="M38" s="167" t="n">
        <v>72</v>
      </c>
      <c r="N38" s="116" t="s">
        <v>314</v>
      </c>
      <c r="O38" s="155"/>
    </row>
    <row r="39" customFormat="false" ht="17.25" hidden="false" customHeight="false" outlineLevel="0" collapsed="false">
      <c r="C39" s="143"/>
      <c r="D39" s="141"/>
      <c r="E39" s="184"/>
      <c r="F39" s="156"/>
      <c r="G39" s="162"/>
      <c r="H39" s="159"/>
      <c r="I39" s="149"/>
      <c r="J39" s="144"/>
      <c r="K39" s="166" t="s">
        <v>321</v>
      </c>
      <c r="L39" s="116" t="str">
        <f aca="false">B26</f>
        <v>熱情的麻鷹</v>
      </c>
      <c r="M39" s="167" t="n">
        <v>54</v>
      </c>
      <c r="N39" s="116" t="s">
        <v>314</v>
      </c>
      <c r="O39" s="155"/>
    </row>
    <row r="40" customFormat="false" ht="17.25" hidden="false" customHeight="false" outlineLevel="0" collapsed="false">
      <c r="C40" s="143"/>
      <c r="D40" s="141" t="s">
        <v>322</v>
      </c>
      <c r="E40" s="147"/>
      <c r="F40" s="148"/>
      <c r="G40" s="149"/>
      <c r="H40" s="159"/>
      <c r="I40" s="149"/>
      <c r="J40" s="144"/>
      <c r="K40" s="166"/>
      <c r="L40" s="116" t="str">
        <f aca="false">B32</f>
        <v>小矮人</v>
      </c>
      <c r="M40" s="167" t="n">
        <v>54</v>
      </c>
      <c r="N40" s="116" t="s">
        <v>314</v>
      </c>
      <c r="O40" s="155"/>
    </row>
    <row r="41" customFormat="false" ht="17.25" hidden="false" customHeight="false" outlineLevel="0" collapsed="false">
      <c r="C41" s="143"/>
      <c r="D41" s="158"/>
      <c r="E41" s="147"/>
      <c r="F41" s="148"/>
      <c r="G41" s="149"/>
      <c r="H41" s="159"/>
      <c r="I41" s="149"/>
      <c r="J41" s="144"/>
      <c r="K41" s="166"/>
      <c r="L41" s="116" t="str">
        <f aca="false">B38</f>
        <v>ALPS_我要買Type R</v>
      </c>
      <c r="M41" s="167" t="n">
        <v>54</v>
      </c>
      <c r="N41" s="116" t="s">
        <v>314</v>
      </c>
      <c r="O41" s="155"/>
    </row>
    <row r="42" customFormat="false" ht="17.25" hidden="false" customHeight="false" outlineLevel="0" collapsed="false">
      <c r="C42" s="185"/>
      <c r="D42" s="161"/>
      <c r="E42" s="147"/>
      <c r="F42" s="148"/>
      <c r="G42" s="149"/>
      <c r="H42" s="159"/>
      <c r="I42" s="149"/>
      <c r="J42" s="144"/>
      <c r="K42" s="166"/>
      <c r="L42" s="116" t="str">
        <f aca="false">B46</f>
        <v>King Kong</v>
      </c>
      <c r="M42" s="167" t="n">
        <v>54</v>
      </c>
      <c r="N42" s="116" t="s">
        <v>314</v>
      </c>
      <c r="O42" s="155"/>
    </row>
    <row r="43" customFormat="false" ht="18" hidden="false" customHeight="false" outlineLevel="0" collapsed="false">
      <c r="B43" s="139" t="str">
        <f aca="false">B80</f>
        <v>瘸左瘸埋右</v>
      </c>
      <c r="C43" s="160"/>
      <c r="D43" s="161"/>
      <c r="E43" s="147"/>
      <c r="F43" s="148"/>
      <c r="G43" s="149"/>
      <c r="H43" s="159"/>
      <c r="I43" s="149"/>
      <c r="J43" s="144"/>
      <c r="K43" s="116"/>
      <c r="L43" s="116" t="str">
        <f aca="false">B52</f>
        <v>我叫你</v>
      </c>
      <c r="M43" s="167" t="n">
        <v>54</v>
      </c>
      <c r="N43" s="116" t="s">
        <v>314</v>
      </c>
      <c r="O43" s="155"/>
    </row>
    <row r="44" customFormat="false" ht="17.25" hidden="false" customHeight="false" outlineLevel="0" collapsed="false">
      <c r="C44" s="141" t="s">
        <v>323</v>
      </c>
      <c r="D44" s="178"/>
      <c r="E44" s="147"/>
      <c r="F44" s="148"/>
      <c r="G44" s="149"/>
      <c r="H44" s="159"/>
      <c r="I44" s="149"/>
      <c r="J44" s="144"/>
      <c r="K44" s="116"/>
      <c r="L44" s="116" t="str">
        <f aca="false">B55</f>
        <v>SKTL</v>
      </c>
      <c r="M44" s="167" t="n">
        <v>54</v>
      </c>
      <c r="N44" s="116" t="s">
        <v>314</v>
      </c>
      <c r="O44" s="155"/>
    </row>
    <row r="45" customFormat="false" ht="15.75" hidden="false" customHeight="true" outlineLevel="0" collapsed="false">
      <c r="B45" s="116"/>
      <c r="C45" s="165"/>
      <c r="D45" s="147"/>
      <c r="E45" s="147"/>
      <c r="F45" s="148"/>
      <c r="G45" s="149"/>
      <c r="H45" s="159"/>
      <c r="I45" s="149"/>
      <c r="J45" s="186"/>
      <c r="K45" s="116"/>
      <c r="L45" s="116" t="str">
        <f aca="false">B61</f>
        <v>消防處</v>
      </c>
      <c r="M45" s="167" t="n">
        <v>54</v>
      </c>
      <c r="N45" s="116" t="s">
        <v>314</v>
      </c>
      <c r="O45" s="155"/>
    </row>
    <row r="46" customFormat="false" ht="15.75" hidden="false" customHeight="true" outlineLevel="0" collapsed="false">
      <c r="B46" s="187" t="str">
        <f aca="false">男乙賽程!R25</f>
        <v>King Kong</v>
      </c>
      <c r="C46" s="168" t="s">
        <v>89</v>
      </c>
      <c r="D46" s="169"/>
      <c r="E46" s="149"/>
      <c r="F46" s="148"/>
      <c r="G46" s="143"/>
      <c r="H46" s="188"/>
      <c r="I46" s="189" t="s">
        <v>324</v>
      </c>
      <c r="J46" s="183"/>
      <c r="K46" s="116"/>
      <c r="L46" s="116" t="str">
        <f aca="false">B67</f>
        <v>撈碧鵰</v>
      </c>
      <c r="M46" s="116" t="n">
        <v>54</v>
      </c>
      <c r="N46" s="116" t="s">
        <v>314</v>
      </c>
      <c r="O46" s="155"/>
    </row>
    <row r="47" customFormat="false" ht="17.25" hidden="false" customHeight="false" outlineLevel="0" collapsed="false">
      <c r="B47" s="116"/>
      <c r="C47" s="143"/>
      <c r="D47" s="147"/>
      <c r="E47" s="147"/>
      <c r="F47" s="148"/>
      <c r="G47" s="143"/>
      <c r="H47" s="190"/>
      <c r="I47" s="191" t="s">
        <v>325</v>
      </c>
      <c r="J47" s="192"/>
      <c r="K47" s="116" t="s">
        <v>326</v>
      </c>
      <c r="L47" s="116" t="s">
        <v>327</v>
      </c>
      <c r="M47" s="116" t="n">
        <v>48</v>
      </c>
      <c r="N47" s="116" t="s">
        <v>314</v>
      </c>
      <c r="O47" s="155"/>
    </row>
    <row r="48" customFormat="false" ht="17.25" hidden="false" customHeight="false" outlineLevel="0" collapsed="false">
      <c r="C48" s="173"/>
      <c r="D48" s="147"/>
      <c r="E48" s="164"/>
      <c r="F48" s="148"/>
      <c r="G48" s="193"/>
      <c r="H48" s="159"/>
      <c r="I48" s="193"/>
      <c r="J48" s="144"/>
      <c r="K48" s="116"/>
      <c r="L48" s="116" t="s">
        <v>114</v>
      </c>
      <c r="M48" s="116" t="n">
        <v>48</v>
      </c>
      <c r="N48" s="116" t="s">
        <v>314</v>
      </c>
      <c r="O48" s="155"/>
    </row>
    <row r="49" customFormat="false" ht="17.25" hidden="false" customHeight="false" outlineLevel="0" collapsed="false">
      <c r="B49" s="187" t="str">
        <f aca="false">男乙賽程!R19</f>
        <v>Alps Handshake</v>
      </c>
      <c r="C49" s="175" t="s">
        <v>83</v>
      </c>
      <c r="D49" s="143"/>
      <c r="E49" s="143"/>
      <c r="F49" s="144"/>
      <c r="G49" s="149"/>
      <c r="H49" s="159"/>
      <c r="I49" s="149"/>
      <c r="J49" s="144"/>
      <c r="K49" s="116"/>
      <c r="L49" s="116" t="s">
        <v>328</v>
      </c>
      <c r="M49" s="116" t="n">
        <v>48</v>
      </c>
      <c r="N49" s="116" t="s">
        <v>314</v>
      </c>
      <c r="O49" s="155"/>
    </row>
    <row r="50" customFormat="false" ht="17.25" hidden="false" customHeight="false" outlineLevel="0" collapsed="false">
      <c r="C50" s="141" t="s">
        <v>329</v>
      </c>
      <c r="D50" s="143"/>
      <c r="E50" s="143"/>
      <c r="F50" s="144"/>
      <c r="G50" s="149"/>
      <c r="H50" s="159"/>
      <c r="I50" s="149"/>
      <c r="J50" s="144"/>
      <c r="K50" s="116"/>
      <c r="L50" s="116" t="s">
        <v>330</v>
      </c>
      <c r="M50" s="116" t="n">
        <v>48</v>
      </c>
      <c r="N50" s="116" t="s">
        <v>314</v>
      </c>
    </row>
    <row r="51" customFormat="false" ht="17.25" hidden="false" customHeight="false" outlineLevel="0" collapsed="false">
      <c r="C51" s="165"/>
      <c r="D51" s="178"/>
      <c r="E51" s="147"/>
      <c r="F51" s="148"/>
      <c r="G51" s="149"/>
      <c r="H51" s="159"/>
      <c r="I51" s="149"/>
      <c r="J51" s="144"/>
      <c r="K51" s="116"/>
      <c r="L51" s="116" t="s">
        <v>331</v>
      </c>
      <c r="M51" s="116" t="n">
        <v>48</v>
      </c>
      <c r="N51" s="116" t="s">
        <v>314</v>
      </c>
    </row>
    <row r="52" customFormat="false" ht="17.25" hidden="false" customHeight="false" outlineLevel="0" collapsed="false">
      <c r="B52" s="139" t="str">
        <f aca="false">B77</f>
        <v>我叫你</v>
      </c>
      <c r="C52" s="168"/>
      <c r="D52" s="161"/>
      <c r="E52" s="152"/>
      <c r="F52" s="148"/>
      <c r="G52" s="149"/>
      <c r="H52" s="159"/>
      <c r="I52" s="149"/>
      <c r="J52" s="144"/>
      <c r="K52" s="116" t="s">
        <v>332</v>
      </c>
      <c r="L52" s="116" t="s">
        <v>333</v>
      </c>
      <c r="M52" s="116" t="n">
        <v>36</v>
      </c>
      <c r="N52" s="116" t="s">
        <v>314</v>
      </c>
      <c r="O52" s="155"/>
    </row>
    <row r="53" customFormat="false" ht="17.25" hidden="false" customHeight="false" outlineLevel="0" collapsed="false">
      <c r="C53" s="143"/>
      <c r="D53" s="141" t="s">
        <v>334</v>
      </c>
      <c r="E53" s="149"/>
      <c r="F53" s="156"/>
      <c r="G53" s="149"/>
      <c r="H53" s="159"/>
      <c r="I53" s="149"/>
      <c r="J53" s="144"/>
      <c r="K53" s="116" t="s">
        <v>335</v>
      </c>
      <c r="L53" s="116" t="s">
        <v>336</v>
      </c>
      <c r="M53" s="116" t="n">
        <v>0</v>
      </c>
      <c r="N53" s="116" t="s">
        <v>314</v>
      </c>
      <c r="O53" s="155"/>
    </row>
    <row r="54" customFormat="false" ht="17.25" hidden="false" customHeight="false" outlineLevel="0" collapsed="false">
      <c r="C54" s="143"/>
      <c r="D54" s="194"/>
      <c r="E54" s="149"/>
      <c r="F54" s="159"/>
      <c r="G54" s="149"/>
      <c r="H54" s="159"/>
      <c r="I54" s="149"/>
      <c r="J54" s="144"/>
      <c r="K54" s="116"/>
      <c r="L54" s="116" t="s">
        <v>337</v>
      </c>
      <c r="M54" s="116" t="n">
        <v>0</v>
      </c>
      <c r="N54" s="116" t="s">
        <v>314</v>
      </c>
      <c r="O54" s="155"/>
    </row>
    <row r="55" customFormat="false" ht="18" hidden="false" customHeight="false" outlineLevel="0" collapsed="false">
      <c r="B55" s="139" t="str">
        <f aca="false">B78</f>
        <v>SKTL</v>
      </c>
      <c r="C55" s="160"/>
      <c r="D55" s="195"/>
      <c r="E55" s="147"/>
      <c r="F55" s="159"/>
      <c r="G55" s="189"/>
      <c r="H55" s="183"/>
      <c r="I55" s="149"/>
      <c r="J55" s="144"/>
      <c r="K55" s="116"/>
      <c r="L55" s="116" t="s">
        <v>338</v>
      </c>
      <c r="M55" s="116" t="n">
        <v>0</v>
      </c>
      <c r="N55" s="116" t="s">
        <v>314</v>
      </c>
      <c r="O55" s="155"/>
    </row>
    <row r="56" customFormat="false" ht="17.25" hidden="false" customHeight="false" outlineLevel="0" collapsed="false">
      <c r="C56" s="141" t="s">
        <v>339</v>
      </c>
      <c r="D56" s="178"/>
      <c r="E56" s="164"/>
      <c r="F56" s="159"/>
      <c r="G56" s="147"/>
      <c r="H56" s="148"/>
      <c r="I56" s="149"/>
      <c r="J56" s="144"/>
      <c r="K56" s="116"/>
      <c r="L56" s="116" t="s">
        <v>340</v>
      </c>
      <c r="M56" s="116" t="n">
        <v>0</v>
      </c>
      <c r="N56" s="116" t="s">
        <v>314</v>
      </c>
      <c r="O56" s="155"/>
    </row>
    <row r="57" customFormat="false" ht="17.25" hidden="false" customHeight="false" outlineLevel="0" collapsed="false">
      <c r="B57" s="155"/>
      <c r="C57" s="165"/>
      <c r="D57" s="147"/>
      <c r="E57" s="147"/>
      <c r="F57" s="159"/>
      <c r="G57" s="147"/>
      <c r="H57" s="148"/>
      <c r="I57" s="149"/>
      <c r="J57" s="144"/>
      <c r="O57" s="155"/>
    </row>
    <row r="58" customFormat="false" ht="17.25" hidden="false" customHeight="false" outlineLevel="0" collapsed="false">
      <c r="B58" s="139" t="str">
        <f aca="false">男乙賽程!R37</f>
        <v>華青</v>
      </c>
      <c r="C58" s="168" t="s">
        <v>101</v>
      </c>
      <c r="D58" s="147"/>
      <c r="E58" s="169"/>
      <c r="F58" s="170" t="s">
        <v>341</v>
      </c>
      <c r="G58" s="143"/>
      <c r="H58" s="196"/>
      <c r="I58" s="149"/>
      <c r="J58" s="144"/>
      <c r="O58" s="155"/>
    </row>
    <row r="59" customFormat="false" ht="18" hidden="false" customHeight="false" outlineLevel="0" collapsed="false">
      <c r="B59" s="155"/>
      <c r="C59" s="143"/>
      <c r="D59" s="147"/>
      <c r="E59" s="147"/>
      <c r="F59" s="171"/>
      <c r="G59" s="143"/>
      <c r="H59" s="196"/>
      <c r="I59" s="149"/>
      <c r="J59" s="144"/>
      <c r="O59" s="150"/>
    </row>
    <row r="60" customFormat="false" ht="17.25" hidden="false" customHeight="false" outlineLevel="0" collapsed="false">
      <c r="C60" s="143"/>
      <c r="D60" s="147"/>
      <c r="E60" s="147"/>
      <c r="F60" s="159"/>
      <c r="G60" s="143"/>
      <c r="H60" s="196"/>
      <c r="I60" s="149"/>
      <c r="J60" s="144"/>
      <c r="O60" s="155"/>
    </row>
    <row r="61" customFormat="false" ht="17.25" hidden="false" customHeight="false" outlineLevel="0" collapsed="false">
      <c r="B61" s="139" t="str">
        <f aca="false">男乙賽程!R43</f>
        <v>消防處</v>
      </c>
      <c r="C61" s="175" t="s">
        <v>107</v>
      </c>
      <c r="D61" s="169"/>
      <c r="E61" s="149"/>
      <c r="F61" s="159"/>
      <c r="G61" s="143"/>
      <c r="H61" s="196"/>
      <c r="I61" s="149"/>
      <c r="J61" s="144"/>
      <c r="O61" s="155"/>
    </row>
    <row r="62" customFormat="false" ht="17.25" hidden="false" customHeight="false" outlineLevel="0" collapsed="false">
      <c r="C62" s="141" t="s">
        <v>342</v>
      </c>
      <c r="D62" s="197"/>
      <c r="E62" s="147"/>
      <c r="F62" s="159"/>
      <c r="G62" s="149"/>
      <c r="H62" s="196"/>
      <c r="I62" s="143"/>
      <c r="J62" s="144"/>
      <c r="O62" s="155"/>
    </row>
    <row r="63" customFormat="false" ht="17.25" hidden="false" customHeight="false" outlineLevel="0" collapsed="false">
      <c r="B63" s="155"/>
      <c r="C63" s="165"/>
      <c r="D63" s="178"/>
      <c r="E63" s="147"/>
      <c r="F63" s="159"/>
      <c r="G63" s="143"/>
      <c r="H63" s="196"/>
      <c r="I63" s="143"/>
      <c r="J63" s="148"/>
      <c r="O63" s="155"/>
    </row>
    <row r="64" customFormat="false" ht="17.25" hidden="false" customHeight="false" outlineLevel="0" collapsed="false">
      <c r="B64" s="139" t="str">
        <f aca="false">B74</f>
        <v>楠天晴朗</v>
      </c>
      <c r="C64" s="168"/>
      <c r="D64" s="141"/>
      <c r="E64" s="184"/>
      <c r="F64" s="156"/>
      <c r="G64" s="143"/>
      <c r="H64" s="198"/>
      <c r="I64" s="199"/>
      <c r="J64" s="148"/>
      <c r="O64" s="155"/>
    </row>
    <row r="65" customFormat="false" ht="17.25" hidden="false" customHeight="false" outlineLevel="0" collapsed="false">
      <c r="C65" s="143"/>
      <c r="D65" s="141" t="s">
        <v>343</v>
      </c>
      <c r="E65" s="147"/>
      <c r="F65" s="148"/>
      <c r="G65" s="143"/>
      <c r="H65" s="200"/>
      <c r="I65" s="143"/>
      <c r="J65" s="148"/>
      <c r="O65" s="155"/>
    </row>
    <row r="66" customFormat="false" ht="17.25" hidden="false" customHeight="false" outlineLevel="0" collapsed="false">
      <c r="B66" s="157"/>
      <c r="C66" s="143"/>
      <c r="D66" s="201"/>
      <c r="E66" s="147"/>
      <c r="F66" s="148"/>
      <c r="G66" s="143"/>
      <c r="H66" s="202"/>
      <c r="I66" s="203" t="s">
        <v>344</v>
      </c>
      <c r="J66" s="148"/>
      <c r="O66" s="155"/>
    </row>
    <row r="67" customFormat="false" ht="18" hidden="false" customHeight="false" outlineLevel="0" collapsed="false">
      <c r="B67" s="204" t="str">
        <f aca="false">B81</f>
        <v>撈碧鵰</v>
      </c>
      <c r="C67" s="160"/>
      <c r="D67" s="161"/>
      <c r="E67" s="147"/>
      <c r="F67" s="148"/>
      <c r="G67" s="143"/>
      <c r="H67" s="205"/>
      <c r="I67" s="206" t="s">
        <v>345</v>
      </c>
      <c r="J67" s="156"/>
      <c r="O67" s="155"/>
    </row>
    <row r="68" customFormat="false" ht="17.25" hidden="false" customHeight="false" outlineLevel="0" collapsed="false">
      <c r="B68" s="163"/>
      <c r="C68" s="141" t="s">
        <v>346</v>
      </c>
      <c r="D68" s="178"/>
      <c r="E68" s="147"/>
      <c r="F68" s="148"/>
      <c r="G68" s="143"/>
      <c r="H68" s="202"/>
      <c r="I68" s="143"/>
      <c r="J68" s="148"/>
      <c r="O68" s="155"/>
    </row>
    <row r="69" customFormat="false" ht="17.25" hidden="false" customHeight="false" outlineLevel="0" collapsed="false">
      <c r="C69" s="165"/>
      <c r="D69" s="147"/>
      <c r="E69" s="147"/>
      <c r="F69" s="148"/>
      <c r="G69" s="143"/>
      <c r="H69" s="202"/>
      <c r="I69" s="143"/>
      <c r="J69" s="148"/>
      <c r="O69" s="155"/>
    </row>
    <row r="70" customFormat="false" ht="17.25" hidden="false" customHeight="false" outlineLevel="0" collapsed="false">
      <c r="B70" s="139" t="str">
        <f aca="false">男乙賽程!R13</f>
        <v>SCAA K&amp;L</v>
      </c>
      <c r="C70" s="168" t="s">
        <v>77</v>
      </c>
      <c r="D70" s="169"/>
      <c r="E70" s="149"/>
      <c r="F70" s="148"/>
      <c r="G70" s="207"/>
      <c r="H70" s="156"/>
      <c r="I70" s="143"/>
      <c r="J70" s="144"/>
      <c r="O70" s="155"/>
    </row>
    <row r="71" customFormat="false" ht="17.25" hidden="false" customHeight="false" outlineLevel="0" collapsed="false">
      <c r="B71" s="116"/>
      <c r="C71" s="143"/>
      <c r="D71" s="196"/>
      <c r="E71" s="143"/>
      <c r="F71" s="144"/>
      <c r="G71" s="143"/>
      <c r="H71" s="143"/>
      <c r="I71" s="143"/>
      <c r="J71" s="144"/>
      <c r="O71" s="155"/>
    </row>
    <row r="72" customFormat="false" ht="18" hidden="false" customHeight="false" outlineLevel="0" collapsed="false">
      <c r="B72" s="116"/>
      <c r="C72" s="143"/>
      <c r="D72" s="196"/>
      <c r="E72" s="143"/>
      <c r="F72" s="144"/>
      <c r="G72" s="208" t="s">
        <v>313</v>
      </c>
      <c r="H72" s="209" t="s">
        <v>347</v>
      </c>
      <c r="I72" s="143"/>
      <c r="J72" s="144"/>
      <c r="M72" s="154"/>
      <c r="N72" s="210"/>
    </row>
    <row r="73" customFormat="false" ht="17.25" hidden="false" customHeight="false" outlineLevel="0" collapsed="false">
      <c r="B73" s="116"/>
      <c r="C73" s="143"/>
      <c r="D73" s="196"/>
      <c r="E73" s="143"/>
      <c r="F73" s="144"/>
      <c r="G73" s="208" t="s">
        <v>316</v>
      </c>
      <c r="H73" s="209" t="s">
        <v>348</v>
      </c>
      <c r="I73" s="143"/>
      <c r="J73" s="144"/>
    </row>
    <row r="74" customFormat="false" ht="17.25" hidden="false" customHeight="false" outlineLevel="0" collapsed="false">
      <c r="B74" s="187" t="str">
        <f aca="false">男乙賽程!R8</f>
        <v>楠天晴朗</v>
      </c>
      <c r="C74" s="211" t="s">
        <v>161</v>
      </c>
      <c r="D74" s="196"/>
      <c r="E74" s="143"/>
      <c r="F74" s="144"/>
      <c r="G74" s="208" t="s">
        <v>317</v>
      </c>
      <c r="H74" s="209" t="s">
        <v>349</v>
      </c>
      <c r="I74" s="143"/>
      <c r="J74" s="144"/>
    </row>
    <row r="75" customFormat="false" ht="17.25" hidden="false" customHeight="false" outlineLevel="0" collapsed="false">
      <c r="B75" s="187" t="str">
        <f aca="false">男乙賽程!R14</f>
        <v>三局專家</v>
      </c>
      <c r="C75" s="211" t="s">
        <v>155</v>
      </c>
      <c r="D75" s="196"/>
      <c r="E75" s="143"/>
      <c r="F75" s="144"/>
      <c r="G75" s="208" t="s">
        <v>318</v>
      </c>
      <c r="H75" s="209" t="s">
        <v>350</v>
      </c>
      <c r="I75" s="143"/>
      <c r="J75" s="144"/>
    </row>
    <row r="76" customFormat="false" ht="17.25" hidden="false" customHeight="false" outlineLevel="0" collapsed="false">
      <c r="B76" s="187" t="str">
        <f aca="false">男乙賽程!R20</f>
        <v>熱情的麻鷹</v>
      </c>
      <c r="C76" s="211" t="s">
        <v>149</v>
      </c>
      <c r="D76" s="196"/>
      <c r="E76" s="143"/>
      <c r="F76" s="144"/>
      <c r="G76" s="208" t="s">
        <v>319</v>
      </c>
      <c r="H76" s="209" t="s">
        <v>351</v>
      </c>
      <c r="I76" s="143"/>
      <c r="J76" s="144"/>
    </row>
    <row r="77" customFormat="false" ht="17.25" hidden="false" customHeight="false" outlineLevel="0" collapsed="false">
      <c r="B77" s="187" t="str">
        <f aca="false">男乙賽程!R26</f>
        <v>我叫你</v>
      </c>
      <c r="C77" s="211" t="s">
        <v>143</v>
      </c>
      <c r="D77" s="196"/>
      <c r="E77" s="143"/>
      <c r="F77" s="144"/>
      <c r="G77" s="208" t="s">
        <v>321</v>
      </c>
      <c r="H77" s="209" t="s">
        <v>352</v>
      </c>
      <c r="I77" s="143"/>
      <c r="J77" s="144"/>
      <c r="K77" s="116"/>
      <c r="L77" s="116"/>
      <c r="M77" s="116"/>
      <c r="N77" s="116"/>
      <c r="O77" s="116"/>
    </row>
    <row r="78" customFormat="false" ht="17.25" hidden="false" customHeight="false" outlineLevel="0" collapsed="false">
      <c r="B78" s="187" t="str">
        <f aca="false">男乙賽程!R32</f>
        <v>SKTL</v>
      </c>
      <c r="C78" s="211" t="s">
        <v>137</v>
      </c>
      <c r="O78" s="116"/>
      <c r="P78" s="116"/>
    </row>
    <row r="79" customFormat="false" ht="17.25" hidden="false" customHeight="false" outlineLevel="0" collapsed="false">
      <c r="B79" s="187" t="str">
        <f aca="false">男乙賽程!R38</f>
        <v>ALPS_我要買Type R</v>
      </c>
      <c r="C79" s="211" t="s">
        <v>131</v>
      </c>
      <c r="O79" s="116"/>
      <c r="P79" s="116"/>
    </row>
    <row r="80" customFormat="false" ht="18" hidden="false" customHeight="false" outlineLevel="0" collapsed="false">
      <c r="B80" s="187" t="str">
        <f aca="false">男乙賽程!R44</f>
        <v>瘸左瘸埋右</v>
      </c>
      <c r="C80" s="211" t="s">
        <v>125</v>
      </c>
      <c r="D80" s="212"/>
      <c r="E80" s="213"/>
      <c r="F80" s="214"/>
      <c r="G80" s="155"/>
      <c r="H80" s="155"/>
      <c r="I80" s="155"/>
      <c r="O80" s="116"/>
      <c r="P80" s="116"/>
    </row>
    <row r="81" customFormat="false" ht="18" hidden="false" customHeight="false" outlineLevel="0" collapsed="false">
      <c r="B81" s="187" t="str">
        <f aca="false">男乙賽程!R50</f>
        <v>撈碧鵰</v>
      </c>
      <c r="C81" s="211" t="s">
        <v>119</v>
      </c>
      <c r="D81" s="215"/>
      <c r="E81" s="216"/>
      <c r="F81" s="214"/>
      <c r="G81" s="155"/>
      <c r="H81" s="155"/>
      <c r="I81" s="155"/>
      <c r="O81" s="116"/>
      <c r="P81" s="116"/>
    </row>
    <row r="82" customFormat="false" ht="18" hidden="false" customHeight="false" outlineLevel="0" collapsed="false">
      <c r="B82" s="116"/>
      <c r="C82" s="217"/>
      <c r="D82" s="153"/>
      <c r="E82" s="218"/>
      <c r="F82" s="219"/>
      <c r="G82" s="218"/>
      <c r="H82" s="155"/>
      <c r="I82" s="155"/>
      <c r="O82" s="116"/>
      <c r="P82" s="116"/>
    </row>
    <row r="83" customFormat="false" ht="18" hidden="false" customHeight="false" outlineLevel="0" collapsed="false">
      <c r="C83" s="217"/>
      <c r="D83" s="153"/>
      <c r="E83" s="216"/>
      <c r="F83" s="220"/>
      <c r="O83" s="116"/>
      <c r="P83" s="116"/>
    </row>
    <row r="84" customFormat="false" ht="18" hidden="false" customHeight="false" outlineLevel="0" collapsed="false">
      <c r="C84" s="217"/>
      <c r="D84" s="153"/>
      <c r="E84" s="216"/>
      <c r="F84" s="214"/>
      <c r="O84" s="116"/>
      <c r="P84" s="116"/>
    </row>
    <row r="85" customFormat="false" ht="18" hidden="false" customHeight="false" outlineLevel="0" collapsed="false">
      <c r="B85" s="116"/>
      <c r="C85" s="217"/>
      <c r="D85" s="150"/>
      <c r="E85" s="221"/>
      <c r="F85" s="214"/>
      <c r="O85" s="116"/>
      <c r="P85" s="116"/>
    </row>
    <row r="86" customFormat="false" ht="18" hidden="false" customHeight="false" outlineLevel="0" collapsed="false">
      <c r="C86" s="150"/>
      <c r="D86" s="215"/>
      <c r="E86" s="154"/>
      <c r="F86" s="214"/>
      <c r="H86" s="222"/>
      <c r="O86" s="116"/>
    </row>
    <row r="87" customFormat="false" ht="18" hidden="false" customHeight="false" outlineLevel="0" collapsed="false">
      <c r="C87" s="193"/>
      <c r="D87" s="223"/>
      <c r="E87" s="154"/>
      <c r="F87" s="214"/>
      <c r="G87" s="155"/>
      <c r="H87" s="155"/>
      <c r="I87" s="155"/>
      <c r="O87" s="116"/>
    </row>
    <row r="88" customFormat="false" ht="18" hidden="false" customHeight="false" outlineLevel="0" collapsed="false">
      <c r="B88" s="116"/>
      <c r="C88" s="217"/>
      <c r="D88" s="150"/>
      <c r="E88" s="154"/>
      <c r="F88" s="210"/>
      <c r="G88" s="155"/>
      <c r="H88" s="155"/>
      <c r="I88" s="155"/>
      <c r="O88" s="116"/>
    </row>
    <row r="89" customFormat="false" ht="18" hidden="false" customHeight="false" outlineLevel="0" collapsed="false">
      <c r="C89" s="217"/>
      <c r="D89" s="150"/>
      <c r="E89" s="216"/>
      <c r="F89" s="210"/>
      <c r="G89" s="155"/>
      <c r="H89" s="155"/>
      <c r="I89" s="155"/>
      <c r="O89" s="116"/>
    </row>
    <row r="90" customFormat="false" ht="18" hidden="false" customHeight="false" outlineLevel="0" collapsed="false">
      <c r="C90" s="217"/>
      <c r="D90" s="193"/>
      <c r="E90" s="216"/>
      <c r="F90" s="214"/>
      <c r="G90" s="155"/>
      <c r="H90" s="155"/>
      <c r="I90" s="155"/>
      <c r="O90" s="116"/>
    </row>
    <row r="91" customFormat="false" ht="18" hidden="false" customHeight="false" outlineLevel="0" collapsed="false">
      <c r="B91" s="116"/>
      <c r="C91" s="217"/>
      <c r="D91" s="153"/>
      <c r="E91" s="154"/>
      <c r="F91" s="214"/>
      <c r="G91" s="155"/>
      <c r="H91" s="155"/>
      <c r="I91" s="155"/>
      <c r="O91" s="116"/>
    </row>
    <row r="92" customFormat="false" ht="18" hidden="false" customHeight="false" outlineLevel="0" collapsed="false">
      <c r="C92" s="150"/>
      <c r="D92" s="212"/>
      <c r="E92" s="154"/>
      <c r="F92" s="214"/>
      <c r="G92" s="155"/>
      <c r="H92" s="155"/>
      <c r="I92" s="155"/>
      <c r="O92" s="116"/>
    </row>
    <row r="93" customFormat="false" ht="24.75" hidden="false" customHeight="false" outlineLevel="0" collapsed="false">
      <c r="C93" s="193"/>
      <c r="D93" s="215"/>
      <c r="E93" s="154"/>
      <c r="F93" s="214"/>
      <c r="G93" s="155"/>
      <c r="H93" s="155"/>
      <c r="I93" s="155"/>
      <c r="J93" s="224"/>
      <c r="O93" s="116"/>
    </row>
    <row r="94" customFormat="false" ht="18" hidden="false" customHeight="false" outlineLevel="0" collapsed="false">
      <c r="B94" s="116"/>
      <c r="C94" s="217"/>
      <c r="D94" s="150"/>
      <c r="E94" s="221"/>
      <c r="F94" s="214"/>
      <c r="H94" s="155"/>
      <c r="I94" s="150"/>
      <c r="J94" s="225"/>
      <c r="O94" s="116"/>
    </row>
    <row r="95" customFormat="false" ht="21" hidden="false" customHeight="false" outlineLevel="0" collapsed="false">
      <c r="C95" s="217"/>
      <c r="D95" s="153"/>
      <c r="E95" s="216"/>
      <c r="F95" s="214"/>
      <c r="H95" s="226"/>
      <c r="I95" s="154"/>
      <c r="J95" s="227"/>
      <c r="O95" s="116"/>
    </row>
    <row r="96" customFormat="false" ht="18" hidden="false" customHeight="false" outlineLevel="0" collapsed="false">
      <c r="C96" s="217"/>
      <c r="D96" s="153"/>
      <c r="E96" s="213"/>
      <c r="F96" s="214"/>
      <c r="G96" s="193"/>
      <c r="H96" s="155"/>
      <c r="I96" s="193"/>
      <c r="O96" s="116"/>
    </row>
    <row r="97" customFormat="false" ht="18" hidden="false" customHeight="false" outlineLevel="0" collapsed="false">
      <c r="B97" s="116"/>
      <c r="C97" s="217"/>
      <c r="D97" s="115"/>
      <c r="G97" s="155"/>
      <c r="H97" s="155"/>
      <c r="I97" s="155"/>
      <c r="O97" s="116"/>
    </row>
    <row r="98" customFormat="false" ht="18" hidden="false" customHeight="false" outlineLevel="0" collapsed="false">
      <c r="C98" s="150"/>
      <c r="D98" s="222"/>
      <c r="G98" s="155"/>
      <c r="H98" s="155"/>
      <c r="I98" s="155"/>
      <c r="O98" s="116"/>
    </row>
    <row r="99" customFormat="false" ht="21" hidden="false" customHeight="false" outlineLevel="0" collapsed="false">
      <c r="C99" s="193"/>
      <c r="D99" s="212"/>
      <c r="E99" s="154"/>
      <c r="F99" s="214"/>
      <c r="G99" s="155"/>
      <c r="H99" s="155"/>
      <c r="I99" s="155"/>
      <c r="J99" s="227"/>
      <c r="O99" s="116"/>
    </row>
    <row r="100" customFormat="false" ht="18" hidden="false" customHeight="false" outlineLevel="0" collapsed="false">
      <c r="C100" s="217"/>
      <c r="D100" s="150"/>
      <c r="E100" s="221"/>
      <c r="F100" s="210"/>
      <c r="G100" s="155"/>
      <c r="H100" s="155"/>
      <c r="I100" s="155"/>
      <c r="O100" s="116"/>
    </row>
    <row r="101" customFormat="false" ht="18" hidden="false" customHeight="false" outlineLevel="0" collapsed="false">
      <c r="C101" s="217"/>
      <c r="D101" s="193"/>
      <c r="E101" s="221"/>
      <c r="F101" s="214"/>
      <c r="G101" s="155"/>
      <c r="H101" s="155"/>
      <c r="I101" s="155"/>
      <c r="O101" s="116"/>
    </row>
    <row r="102" customFormat="false" ht="18" hidden="false" customHeight="false" outlineLevel="0" collapsed="false">
      <c r="B102" s="116"/>
      <c r="C102" s="217"/>
      <c r="D102" s="193"/>
      <c r="E102" s="216"/>
      <c r="F102" s="214"/>
      <c r="G102" s="218"/>
      <c r="H102" s="155"/>
      <c r="I102" s="155"/>
      <c r="O102" s="116"/>
    </row>
    <row r="103" customFormat="false" ht="21" hidden="false" customHeight="false" outlineLevel="0" collapsed="false">
      <c r="C103" s="150"/>
      <c r="D103" s="212"/>
      <c r="E103" s="213"/>
      <c r="F103" s="214"/>
      <c r="G103" s="154"/>
      <c r="H103" s="228"/>
      <c r="I103" s="155"/>
      <c r="J103" s="227"/>
      <c r="O103" s="116"/>
    </row>
    <row r="104" customFormat="false" ht="18" hidden="false" customHeight="false" outlineLevel="0" collapsed="false">
      <c r="C104" s="193"/>
      <c r="D104" s="215"/>
      <c r="E104" s="216"/>
      <c r="F104" s="214"/>
      <c r="G104" s="154"/>
      <c r="H104" s="155"/>
      <c r="I104" s="155"/>
      <c r="J104" s="225"/>
      <c r="K104" s="116"/>
      <c r="L104" s="116"/>
      <c r="M104" s="229"/>
      <c r="N104" s="116"/>
      <c r="O104" s="116"/>
    </row>
    <row r="105" customFormat="false" ht="18" hidden="false" customHeight="false" outlineLevel="0" collapsed="false">
      <c r="B105" s="116"/>
      <c r="C105" s="217"/>
      <c r="D105" s="153"/>
      <c r="E105" s="218"/>
      <c r="F105" s="219"/>
      <c r="I105" s="155"/>
      <c r="J105" s="225"/>
      <c r="K105" s="217"/>
      <c r="L105" s="230"/>
      <c r="M105" s="231"/>
    </row>
    <row r="106" customFormat="false" ht="18" hidden="false" customHeight="false" outlineLevel="0" collapsed="false">
      <c r="B106" s="155"/>
      <c r="C106" s="217"/>
      <c r="D106" s="153"/>
      <c r="E106" s="216"/>
      <c r="F106" s="220"/>
      <c r="I106" s="155"/>
      <c r="J106" s="225"/>
      <c r="K106" s="217"/>
      <c r="L106" s="230"/>
      <c r="M106" s="231"/>
    </row>
    <row r="107" customFormat="false" ht="18" hidden="false" customHeight="false" outlineLevel="0" collapsed="false">
      <c r="C107" s="217"/>
      <c r="D107" s="153"/>
      <c r="E107" s="216"/>
      <c r="F107" s="214"/>
      <c r="I107" s="155"/>
      <c r="J107" s="225"/>
      <c r="K107" s="217"/>
      <c r="L107" s="230"/>
      <c r="M107" s="231"/>
    </row>
    <row r="108" customFormat="false" ht="18" hidden="false" customHeight="false" outlineLevel="0" collapsed="false">
      <c r="B108" s="116"/>
      <c r="C108" s="217"/>
      <c r="D108" s="150"/>
      <c r="E108" s="221"/>
      <c r="F108" s="214"/>
      <c r="I108" s="155"/>
      <c r="J108" s="225"/>
      <c r="K108" s="217"/>
      <c r="L108" s="230"/>
      <c r="M108" s="231"/>
    </row>
    <row r="109" customFormat="false" ht="18" hidden="false" customHeight="false" outlineLevel="0" collapsed="false">
      <c r="B109" s="155"/>
      <c r="C109" s="150"/>
      <c r="D109" s="215"/>
      <c r="E109" s="154"/>
      <c r="F109" s="214"/>
      <c r="G109" s="155"/>
      <c r="J109" s="225"/>
      <c r="K109" s="217"/>
      <c r="L109" s="230"/>
      <c r="M109" s="231"/>
    </row>
    <row r="110" customFormat="false" ht="18" hidden="false" customHeight="false" outlineLevel="0" collapsed="false">
      <c r="B110" s="155"/>
      <c r="C110" s="193"/>
      <c r="D110" s="212"/>
      <c r="E110" s="154"/>
      <c r="F110" s="214"/>
      <c r="H110" s="217"/>
      <c r="J110" s="225"/>
      <c r="K110" s="217"/>
    </row>
    <row r="111" customFormat="false" ht="18" hidden="false" customHeight="false" outlineLevel="0" collapsed="false">
      <c r="B111" s="116"/>
      <c r="C111" s="217"/>
      <c r="D111" s="150"/>
      <c r="E111" s="154"/>
      <c r="F111" s="210"/>
      <c r="J111" s="225"/>
      <c r="K111" s="217"/>
    </row>
    <row r="112" customFormat="false" ht="18" hidden="false" customHeight="false" outlineLevel="0" collapsed="false">
      <c r="B112" s="155"/>
      <c r="C112" s="217"/>
      <c r="D112" s="150"/>
      <c r="E112" s="216"/>
      <c r="F112" s="210"/>
      <c r="J112" s="225"/>
      <c r="K112" s="217"/>
    </row>
    <row r="113" customFormat="false" ht="18" hidden="false" customHeight="false" outlineLevel="0" collapsed="false">
      <c r="B113" s="155"/>
      <c r="C113" s="217"/>
      <c r="D113" s="193"/>
      <c r="E113" s="216"/>
      <c r="F113" s="214"/>
      <c r="J113" s="225"/>
      <c r="K113" s="217"/>
    </row>
    <row r="114" customFormat="false" ht="18" hidden="false" customHeight="false" outlineLevel="0" collapsed="false">
      <c r="B114" s="116"/>
      <c r="C114" s="217"/>
      <c r="D114" s="153"/>
      <c r="E114" s="154"/>
      <c r="F114" s="214"/>
      <c r="J114" s="225"/>
      <c r="K114" s="217"/>
    </row>
    <row r="115" customFormat="false" ht="18" hidden="false" customHeight="false" outlineLevel="0" collapsed="false">
      <c r="C115" s="150"/>
      <c r="D115" s="212"/>
      <c r="E115" s="154"/>
      <c r="F115" s="214"/>
      <c r="J115" s="225"/>
      <c r="K115" s="217"/>
    </row>
    <row r="116" customFormat="false" ht="18" hidden="false" customHeight="false" outlineLevel="0" collapsed="false">
      <c r="C116" s="193"/>
      <c r="D116" s="215"/>
      <c r="E116" s="154"/>
      <c r="F116" s="214"/>
      <c r="J116" s="225"/>
      <c r="K116" s="217"/>
    </row>
    <row r="117" customFormat="false" ht="18" hidden="false" customHeight="false" outlineLevel="0" collapsed="false">
      <c r="B117" s="232"/>
      <c r="C117" s="217"/>
      <c r="D117" s="150"/>
      <c r="E117" s="221"/>
      <c r="F117" s="214"/>
      <c r="G117" s="233"/>
      <c r="J117" s="225"/>
      <c r="K117" s="217"/>
    </row>
    <row r="118" customFormat="false" ht="17.25" hidden="false" customHeight="false" outlineLevel="0" collapsed="false">
      <c r="D118" s="115"/>
    </row>
  </sheetData>
  <printOptions headings="false" gridLines="false" gridLinesSet="true" horizontalCentered="true" verticalCentered="tru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W85"/>
  <sheetViews>
    <sheetView showFormulas="false" showGridLines="true" showRowColHeaders="true" showZeros="true" rightToLeft="false" tabSelected="false" showOutlineSymbols="true" defaultGridColor="true" view="normal" topLeftCell="E1" colorId="64" zoomScale="75" zoomScaleNormal="75" zoomScalePageLayoutView="100" workbookViewId="0">
      <selection pane="topLeft" activeCell="R31" activeCellId="0" sqref="R31"/>
    </sheetView>
  </sheetViews>
  <sheetFormatPr defaultRowHeight="17.25" zeroHeight="false" outlineLevelRow="0" outlineLevelCol="0"/>
  <cols>
    <col collapsed="false" customWidth="true" hidden="true" outlineLevel="0" max="1" min="1" style="234" width="9.11"/>
    <col collapsed="false" customWidth="true" hidden="false" outlineLevel="0" max="2" min="2" style="234" width="8.11"/>
    <col collapsed="false" customWidth="true" hidden="false" outlineLevel="0" max="3" min="3" style="234" width="6.67"/>
    <col collapsed="false" customWidth="true" hidden="false" outlineLevel="0" max="4" min="4" style="234" width="8.66"/>
    <col collapsed="false" customWidth="true" hidden="false" outlineLevel="0" max="5" min="5" style="234" width="13.33"/>
    <col collapsed="false" customWidth="true" hidden="false" outlineLevel="0" max="6" min="6" style="234" width="4.34"/>
    <col collapsed="false" customWidth="true" hidden="false" outlineLevel="0" max="7" min="7" style="234" width="13.55"/>
    <col collapsed="false" customWidth="true" hidden="false" outlineLevel="0" max="8" min="8" style="234" width="21.66"/>
    <col collapsed="false" customWidth="true" hidden="false" outlineLevel="0" max="9" min="9" style="234" width="2.66"/>
    <col collapsed="false" customWidth="true" hidden="false" outlineLevel="0" max="10" min="10" style="234" width="21.66"/>
    <col collapsed="false" customWidth="true" hidden="false" outlineLevel="0" max="14" min="11" style="232" width="7.67"/>
    <col collapsed="false" customWidth="true" hidden="false" outlineLevel="0" max="15" min="15" style="235" width="19.33"/>
    <col collapsed="false" customWidth="true" hidden="false" outlineLevel="0" max="16" min="16" style="235" width="7.67"/>
    <col collapsed="false" customWidth="true" hidden="false" outlineLevel="0" max="17" min="17" style="234" width="7.67"/>
    <col collapsed="false" customWidth="true" hidden="false" outlineLevel="0" max="18" min="18" style="234" width="16.44"/>
    <col collapsed="false" customWidth="true" hidden="false" outlineLevel="0" max="1025" min="19" style="234" width="7.67"/>
  </cols>
  <sheetData>
    <row r="1" customFormat="false" ht="24.75" hidden="false" customHeight="false" outlineLevel="0" collapsed="false">
      <c r="B1" s="236" t="s">
        <v>353</v>
      </c>
      <c r="C1" s="237"/>
      <c r="D1" s="238"/>
      <c r="E1" s="239"/>
      <c r="F1" s="237"/>
      <c r="G1" s="232"/>
      <c r="H1" s="240"/>
    </row>
    <row r="2" customFormat="false" ht="25.5" hidden="false" customHeight="false" outlineLevel="0" collapsed="false">
      <c r="B2" s="241" t="s">
        <v>354</v>
      </c>
      <c r="C2" s="237"/>
      <c r="D2" s="238"/>
      <c r="E2" s="239"/>
      <c r="F2" s="237"/>
      <c r="G2" s="232"/>
      <c r="H2" s="240"/>
    </row>
    <row r="3" customFormat="false" ht="20.25" hidden="false" customHeight="false" outlineLevel="0" collapsed="false">
      <c r="B3" s="237"/>
      <c r="C3" s="242"/>
      <c r="D3" s="237"/>
      <c r="E3" s="237"/>
      <c r="F3" s="243"/>
      <c r="G3" s="244"/>
      <c r="H3" s="245"/>
      <c r="I3" s="245"/>
      <c r="J3" s="245"/>
      <c r="K3" s="246" t="s">
        <v>355</v>
      </c>
      <c r="L3" s="246" t="s">
        <v>356</v>
      </c>
      <c r="M3" s="246" t="s">
        <v>356</v>
      </c>
      <c r="N3" s="246" t="s">
        <v>355</v>
      </c>
    </row>
    <row r="4" customFormat="false" ht="17.25" hidden="false" customHeight="false" outlineLevel="0" collapsed="false">
      <c r="A4" s="247" t="s">
        <v>357</v>
      </c>
      <c r="B4" s="248" t="s">
        <v>358</v>
      </c>
      <c r="C4" s="248" t="s">
        <v>359</v>
      </c>
      <c r="D4" s="248"/>
      <c r="E4" s="248" t="s">
        <v>360</v>
      </c>
      <c r="F4" s="248"/>
      <c r="G4" s="248"/>
      <c r="H4" s="249" t="s">
        <v>361</v>
      </c>
      <c r="I4" s="250"/>
      <c r="J4" s="249" t="s">
        <v>362</v>
      </c>
      <c r="K4" s="251"/>
      <c r="L4" s="251"/>
      <c r="M4" s="251"/>
      <c r="N4" s="251"/>
    </row>
    <row r="5" customFormat="false" ht="16.5" hidden="false" customHeight="true" outlineLevel="0" collapsed="false">
      <c r="A5" s="252" t="s">
        <v>363</v>
      </c>
      <c r="B5" s="253" t="s">
        <v>364</v>
      </c>
      <c r="C5" s="254" t="s">
        <v>365</v>
      </c>
      <c r="D5" s="254"/>
      <c r="E5" s="253" t="s">
        <v>366</v>
      </c>
      <c r="F5" s="253"/>
      <c r="G5" s="253"/>
      <c r="H5" s="255" t="s">
        <v>51</v>
      </c>
      <c r="I5" s="252"/>
      <c r="J5" s="255" t="s">
        <v>51</v>
      </c>
      <c r="K5" s="251"/>
      <c r="L5" s="251"/>
      <c r="M5" s="251"/>
      <c r="N5" s="251"/>
    </row>
    <row r="6" customFormat="false" ht="17.25" hidden="false" customHeight="false" outlineLevel="0" collapsed="false">
      <c r="A6" s="256" t="e">
        <f aca="false">IF(#REF!&lt;&gt;#REF!,#REF!,"")</f>
        <v>#REF!</v>
      </c>
      <c r="B6" s="257" t="n">
        <v>1</v>
      </c>
      <c r="C6" s="258" t="s">
        <v>266</v>
      </c>
      <c r="D6" s="259" t="n">
        <v>1</v>
      </c>
      <c r="E6" s="260" t="s">
        <v>71</v>
      </c>
      <c r="F6" s="260" t="s">
        <v>367</v>
      </c>
      <c r="G6" s="260" t="s">
        <v>209</v>
      </c>
      <c r="H6" s="251" t="str">
        <f aca="false">VLOOKUP(E6,MD!$C$6:$K$94,3,0)</f>
        <v>Alps LC</v>
      </c>
      <c r="I6" s="261" t="s">
        <v>367</v>
      </c>
      <c r="J6" s="251" t="str">
        <f aca="false">VLOOKUP(G6,MD!$C$6:$K$94,3,0)</f>
        <v>楠天晴朗</v>
      </c>
      <c r="K6" s="262" t="n">
        <v>2</v>
      </c>
      <c r="L6" s="251" t="n">
        <v>42</v>
      </c>
      <c r="M6" s="251" t="n">
        <v>0</v>
      </c>
      <c r="N6" s="251" t="n">
        <v>0</v>
      </c>
      <c r="O6" s="235" t="s">
        <v>368</v>
      </c>
      <c r="P6" s="263" t="s">
        <v>266</v>
      </c>
      <c r="Q6" s="263" t="s">
        <v>369</v>
      </c>
      <c r="R6" s="264" t="s">
        <v>50</v>
      </c>
      <c r="S6" s="264" t="s">
        <v>370</v>
      </c>
      <c r="T6" s="264" t="s">
        <v>371</v>
      </c>
      <c r="U6" s="264" t="s">
        <v>372</v>
      </c>
      <c r="V6" s="264" t="s">
        <v>61</v>
      </c>
      <c r="W6" s="263"/>
    </row>
    <row r="7" customFormat="false" ht="17.25" hidden="false" customHeight="false" outlineLevel="0" collapsed="false">
      <c r="A7" s="265" t="e">
        <f aca="false">IF(#REF!&lt;&gt;#REF!,#REF!,"")</f>
        <v>#REF!</v>
      </c>
      <c r="B7" s="266" t="n">
        <v>2</v>
      </c>
      <c r="C7" s="267" t="s">
        <v>266</v>
      </c>
      <c r="D7" s="268" t="n">
        <v>2</v>
      </c>
      <c r="E7" s="269" t="s">
        <v>161</v>
      </c>
      <c r="F7" s="269" t="s">
        <v>367</v>
      </c>
      <c r="G7" s="270" t="s">
        <v>167</v>
      </c>
      <c r="H7" s="251" t="str">
        <f aca="false">VLOOKUP(E7,MD!$C$6:$K$94,3,0)</f>
        <v>SWC</v>
      </c>
      <c r="I7" s="261" t="s">
        <v>367</v>
      </c>
      <c r="J7" s="251" t="str">
        <f aca="false">VLOOKUP(G7,MD!$C$6:$K$94,3,0)</f>
        <v>AM</v>
      </c>
      <c r="K7" s="262" t="n">
        <v>0</v>
      </c>
      <c r="L7" s="251" t="n">
        <v>0</v>
      </c>
      <c r="M7" s="251" t="n">
        <v>42</v>
      </c>
      <c r="N7" s="251" t="n">
        <v>2</v>
      </c>
      <c r="O7" s="235" t="s">
        <v>373</v>
      </c>
      <c r="P7" s="263"/>
      <c r="Q7" s="250" t="n">
        <v>1</v>
      </c>
      <c r="R7" s="271" t="s">
        <v>66</v>
      </c>
      <c r="S7" s="271" t="n">
        <v>3</v>
      </c>
      <c r="T7" s="271" t="n">
        <v>0</v>
      </c>
      <c r="U7" s="271" t="n">
        <v>0</v>
      </c>
      <c r="V7" s="271" t="n">
        <f aca="false">S7*3+T7*1+U7*0</f>
        <v>9</v>
      </c>
      <c r="W7" s="263"/>
    </row>
    <row r="8" customFormat="false" ht="17.25" hidden="false" customHeight="false" outlineLevel="0" collapsed="false">
      <c r="A8" s="265" t="e">
        <f aca="false">IF(#REF!&lt;&gt;#REF!,#REF!,"")</f>
        <v>#REF!</v>
      </c>
      <c r="B8" s="257" t="n">
        <v>3</v>
      </c>
      <c r="C8" s="267" t="s">
        <v>266</v>
      </c>
      <c r="D8" s="268" t="n">
        <v>3</v>
      </c>
      <c r="E8" s="269" t="s">
        <v>71</v>
      </c>
      <c r="F8" s="269" t="s">
        <v>367</v>
      </c>
      <c r="G8" s="270" t="s">
        <v>167</v>
      </c>
      <c r="H8" s="251" t="str">
        <f aca="false">VLOOKUP(E8,MD!$C$6:$K$94,3,0)</f>
        <v>Alps LC</v>
      </c>
      <c r="I8" s="261" t="s">
        <v>367</v>
      </c>
      <c r="J8" s="251" t="str">
        <f aca="false">VLOOKUP(G8,MD!$C$6:$K$94,3,0)</f>
        <v>AM</v>
      </c>
      <c r="K8" s="262" t="n">
        <v>2</v>
      </c>
      <c r="L8" s="251" t="n">
        <f aca="false">21+21</f>
        <v>42</v>
      </c>
      <c r="M8" s="251" t="n">
        <f aca="false">4+3</f>
        <v>7</v>
      </c>
      <c r="N8" s="251" t="n">
        <v>0</v>
      </c>
      <c r="O8" s="235" t="s">
        <v>374</v>
      </c>
      <c r="P8" s="263"/>
      <c r="Q8" s="250" t="n">
        <v>2</v>
      </c>
      <c r="R8" s="271" t="s">
        <v>206</v>
      </c>
      <c r="S8" s="271" t="n">
        <v>2</v>
      </c>
      <c r="T8" s="271" t="n">
        <v>0</v>
      </c>
      <c r="U8" s="271" t="n">
        <v>1</v>
      </c>
      <c r="V8" s="271" t="n">
        <f aca="false">S8*3+T8*1</f>
        <v>6</v>
      </c>
      <c r="W8" s="263"/>
    </row>
    <row r="9" customFormat="false" ht="17.25" hidden="false" customHeight="false" outlineLevel="0" collapsed="false">
      <c r="A9" s="265" t="e">
        <f aca="false">IF(#REF!&lt;&gt;#REF!,#REF!,"")</f>
        <v>#REF!</v>
      </c>
      <c r="B9" s="266" t="n">
        <v>4</v>
      </c>
      <c r="C9" s="267" t="s">
        <v>266</v>
      </c>
      <c r="D9" s="268" t="n">
        <v>4</v>
      </c>
      <c r="E9" s="269" t="s">
        <v>161</v>
      </c>
      <c r="F9" s="269" t="s">
        <v>367</v>
      </c>
      <c r="G9" s="270" t="s">
        <v>209</v>
      </c>
      <c r="H9" s="251" t="str">
        <f aca="false">VLOOKUP(E9,MD!$C$6:$K$94,3,0)</f>
        <v>SWC</v>
      </c>
      <c r="I9" s="261" t="s">
        <v>367</v>
      </c>
      <c r="J9" s="251" t="str">
        <f aca="false">VLOOKUP(G9,MD!$C$6:$K$94,3,0)</f>
        <v>楠天晴朗</v>
      </c>
      <c r="K9" s="262" t="n">
        <v>0</v>
      </c>
      <c r="L9" s="251" t="n">
        <v>0</v>
      </c>
      <c r="M9" s="251" t="n">
        <v>42</v>
      </c>
      <c r="N9" s="251" t="n">
        <v>2</v>
      </c>
      <c r="O9" s="235" t="s">
        <v>373</v>
      </c>
      <c r="P9" s="263"/>
      <c r="Q9" s="272" t="n">
        <v>3</v>
      </c>
      <c r="R9" s="273" t="s">
        <v>162</v>
      </c>
      <c r="S9" s="273" t="n">
        <v>1</v>
      </c>
      <c r="T9" s="273" t="n">
        <v>0</v>
      </c>
      <c r="U9" s="273" t="n">
        <v>2</v>
      </c>
      <c r="V9" s="273" t="n">
        <f aca="false">S9*3+T9*1</f>
        <v>3</v>
      </c>
      <c r="W9" s="263"/>
    </row>
    <row r="10" customFormat="false" ht="17.25" hidden="false" customHeight="false" outlineLevel="0" collapsed="false">
      <c r="A10" s="265" t="e">
        <f aca="false">IF(#REF!&lt;&gt;#REF!,#REF!,"")</f>
        <v>#REF!</v>
      </c>
      <c r="B10" s="257" t="n">
        <v>5</v>
      </c>
      <c r="C10" s="267" t="s">
        <v>266</v>
      </c>
      <c r="D10" s="268" t="n">
        <v>5</v>
      </c>
      <c r="E10" s="269" t="s">
        <v>167</v>
      </c>
      <c r="F10" s="269" t="s">
        <v>367</v>
      </c>
      <c r="G10" s="270" t="s">
        <v>209</v>
      </c>
      <c r="H10" s="251" t="str">
        <f aca="false">VLOOKUP(E10,MD!$C$6:$K$94,3,0)</f>
        <v>AM</v>
      </c>
      <c r="I10" s="261" t="s">
        <v>367</v>
      </c>
      <c r="J10" s="251" t="str">
        <f aca="false">VLOOKUP(G10,MD!$C$6:$K$94,3,0)</f>
        <v>楠天晴朗</v>
      </c>
      <c r="K10" s="262" t="n">
        <v>0</v>
      </c>
      <c r="L10" s="251" t="n">
        <f aca="false">16+11</f>
        <v>27</v>
      </c>
      <c r="M10" s="251" t="n">
        <f aca="false">21+21</f>
        <v>42</v>
      </c>
      <c r="N10" s="251" t="n">
        <v>2</v>
      </c>
      <c r="O10" s="235" t="s">
        <v>375</v>
      </c>
      <c r="P10" s="263"/>
      <c r="Q10" s="274"/>
      <c r="R10" s="274" t="s">
        <v>156</v>
      </c>
      <c r="S10" s="274"/>
      <c r="T10" s="274"/>
      <c r="U10" s="274"/>
      <c r="V10" s="275" t="n">
        <f aca="false">S10*3+T10*1</f>
        <v>0</v>
      </c>
      <c r="W10" s="263"/>
    </row>
    <row r="11" customFormat="false" ht="17.25" hidden="false" customHeight="false" outlineLevel="0" collapsed="false">
      <c r="A11" s="265"/>
      <c r="B11" s="266" t="n">
        <v>6</v>
      </c>
      <c r="C11" s="276" t="s">
        <v>266</v>
      </c>
      <c r="D11" s="277" t="n">
        <v>6</v>
      </c>
      <c r="E11" s="278" t="s">
        <v>71</v>
      </c>
      <c r="F11" s="278" t="s">
        <v>367</v>
      </c>
      <c r="G11" s="278" t="s">
        <v>161</v>
      </c>
      <c r="H11" s="251" t="str">
        <f aca="false">VLOOKUP(E11,MD!$C$6:$K$94,3,0)</f>
        <v>Alps LC</v>
      </c>
      <c r="I11" s="261" t="s">
        <v>367</v>
      </c>
      <c r="J11" s="251" t="str">
        <f aca="false">VLOOKUP(G11,MD!$C$6:$K$94,3,0)</f>
        <v>SWC</v>
      </c>
      <c r="K11" s="262" t="n">
        <v>2</v>
      </c>
      <c r="L11" s="251" t="n">
        <v>42</v>
      </c>
      <c r="M11" s="251" t="n">
        <v>0</v>
      </c>
      <c r="N11" s="251" t="n">
        <v>0</v>
      </c>
      <c r="O11" s="235" t="s">
        <v>373</v>
      </c>
    </row>
    <row r="12" customFormat="false" ht="17.25" hidden="false" customHeight="false" outlineLevel="0" collapsed="false">
      <c r="A12" s="265"/>
      <c r="B12" s="279" t="n">
        <v>7</v>
      </c>
      <c r="C12" s="280" t="s">
        <v>267</v>
      </c>
      <c r="D12" s="259" t="n">
        <v>1</v>
      </c>
      <c r="E12" s="260" t="s">
        <v>77</v>
      </c>
      <c r="F12" s="260" t="s">
        <v>367</v>
      </c>
      <c r="G12" s="260" t="s">
        <v>229</v>
      </c>
      <c r="H12" s="251" t="str">
        <f aca="false">VLOOKUP(E12,MD!$C$6:$K$94,3,0)</f>
        <v>三局專家</v>
      </c>
      <c r="I12" s="261" t="s">
        <v>367</v>
      </c>
      <c r="J12" s="251" t="str">
        <f aca="false">VLOOKUP(G12,MD!$C$6:$K$94,3,0)</f>
        <v>壞人＋barcode頭</v>
      </c>
      <c r="K12" s="262" t="n">
        <v>2</v>
      </c>
      <c r="L12" s="251" t="n">
        <v>42</v>
      </c>
      <c r="M12" s="251" t="n">
        <v>0</v>
      </c>
      <c r="N12" s="251" t="n">
        <v>0</v>
      </c>
      <c r="O12" s="281" t="s">
        <v>376</v>
      </c>
      <c r="P12" s="263" t="s">
        <v>267</v>
      </c>
      <c r="Q12" s="263" t="s">
        <v>369</v>
      </c>
      <c r="R12" s="264" t="s">
        <v>50</v>
      </c>
      <c r="S12" s="264" t="s">
        <v>370</v>
      </c>
      <c r="T12" s="264" t="s">
        <v>371</v>
      </c>
      <c r="U12" s="264" t="s">
        <v>372</v>
      </c>
      <c r="V12" s="264" t="s">
        <v>61</v>
      </c>
      <c r="W12" s="263"/>
    </row>
    <row r="13" customFormat="false" ht="17.25" hidden="false" customHeight="false" outlineLevel="0" collapsed="false">
      <c r="A13" s="265"/>
      <c r="B13" s="282" t="n">
        <v>8</v>
      </c>
      <c r="C13" s="267" t="s">
        <v>267</v>
      </c>
      <c r="D13" s="268" t="n">
        <v>2</v>
      </c>
      <c r="E13" s="269" t="s">
        <v>155</v>
      </c>
      <c r="F13" s="269" t="s">
        <v>367</v>
      </c>
      <c r="G13" s="270" t="s">
        <v>173</v>
      </c>
      <c r="H13" s="251" t="str">
        <f aca="false">VLOOKUP(E13,MD!$C$6:$K$94,3,0)</f>
        <v>SCAA K&amp;L</v>
      </c>
      <c r="I13" s="261" t="s">
        <v>367</v>
      </c>
      <c r="J13" s="251" t="str">
        <f aca="false">VLOOKUP(G13,MD!$C$6:$K$94,3,0)</f>
        <v>我愛香港二隊</v>
      </c>
      <c r="K13" s="262" t="n">
        <v>2</v>
      </c>
      <c r="L13" s="251" t="n">
        <f aca="false">21+21</f>
        <v>42</v>
      </c>
      <c r="M13" s="251" t="n">
        <f aca="false">12+17</f>
        <v>29</v>
      </c>
      <c r="N13" s="251" t="n">
        <v>0</v>
      </c>
      <c r="O13" s="264" t="s">
        <v>377</v>
      </c>
      <c r="P13" s="263"/>
      <c r="Q13" s="250" t="n">
        <v>1</v>
      </c>
      <c r="R13" s="283" t="s">
        <v>150</v>
      </c>
      <c r="S13" s="271" t="n">
        <v>3</v>
      </c>
      <c r="T13" s="271" t="n">
        <v>0</v>
      </c>
      <c r="U13" s="271" t="n">
        <v>0</v>
      </c>
      <c r="V13" s="271" t="n">
        <f aca="false">S13*3+T13*1+U13*0</f>
        <v>9</v>
      </c>
      <c r="W13" s="263"/>
    </row>
    <row r="14" customFormat="false" ht="17.25" hidden="false" customHeight="false" outlineLevel="0" collapsed="false">
      <c r="A14" s="265"/>
      <c r="B14" s="282" t="n">
        <v>9</v>
      </c>
      <c r="C14" s="267" t="s">
        <v>267</v>
      </c>
      <c r="D14" s="268" t="n">
        <v>3</v>
      </c>
      <c r="E14" s="269" t="s">
        <v>77</v>
      </c>
      <c r="F14" s="269" t="s">
        <v>367</v>
      </c>
      <c r="G14" s="269" t="s">
        <v>173</v>
      </c>
      <c r="H14" s="251" t="str">
        <f aca="false">VLOOKUP(E14,MD!$C$6:$K$94,3,0)</f>
        <v>三局專家</v>
      </c>
      <c r="I14" s="261" t="s">
        <v>367</v>
      </c>
      <c r="J14" s="251" t="str">
        <f aca="false">VLOOKUP(G14,MD!$C$6:$K$94,3,0)</f>
        <v>我愛香港二隊</v>
      </c>
      <c r="K14" s="262" t="n">
        <v>1</v>
      </c>
      <c r="L14" s="251" t="n">
        <f aca="false">21+18</f>
        <v>39</v>
      </c>
      <c r="M14" s="251" t="n">
        <f aca="false">18+21</f>
        <v>39</v>
      </c>
      <c r="N14" s="251" t="n">
        <v>1</v>
      </c>
      <c r="O14" s="264" t="s">
        <v>378</v>
      </c>
      <c r="P14" s="263"/>
      <c r="Q14" s="250" t="n">
        <v>2</v>
      </c>
      <c r="R14" s="284" t="s">
        <v>72</v>
      </c>
      <c r="S14" s="271" t="n">
        <v>2</v>
      </c>
      <c r="T14" s="271" t="n">
        <v>1</v>
      </c>
      <c r="U14" s="271" t="n">
        <v>0</v>
      </c>
      <c r="V14" s="271" t="n">
        <f aca="false">S14*3+T14*1</f>
        <v>7</v>
      </c>
      <c r="W14" s="263"/>
    </row>
    <row r="15" customFormat="false" ht="17.25" hidden="false" customHeight="false" outlineLevel="0" collapsed="false">
      <c r="A15" s="265"/>
      <c r="B15" s="282" t="n">
        <v>10</v>
      </c>
      <c r="C15" s="267" t="s">
        <v>267</v>
      </c>
      <c r="D15" s="268" t="n">
        <v>4</v>
      </c>
      <c r="E15" s="269" t="s">
        <v>155</v>
      </c>
      <c r="F15" s="269" t="s">
        <v>367</v>
      </c>
      <c r="G15" s="270" t="s">
        <v>229</v>
      </c>
      <c r="H15" s="251" t="str">
        <f aca="false">VLOOKUP(E15,MD!$C$6:$K$94,3,0)</f>
        <v>SCAA K&amp;L</v>
      </c>
      <c r="I15" s="261" t="s">
        <v>367</v>
      </c>
      <c r="J15" s="251" t="str">
        <f aca="false">VLOOKUP(G15,MD!$C$6:$K$94,3,0)</f>
        <v>壞人＋barcode頭</v>
      </c>
      <c r="K15" s="262" t="n">
        <v>2</v>
      </c>
      <c r="L15" s="251" t="n">
        <v>42</v>
      </c>
      <c r="M15" s="251" t="n">
        <v>0</v>
      </c>
      <c r="N15" s="251" t="n">
        <v>0</v>
      </c>
      <c r="O15" s="281" t="s">
        <v>376</v>
      </c>
      <c r="P15" s="263"/>
      <c r="Q15" s="272" t="n">
        <v>3</v>
      </c>
      <c r="R15" s="285" t="s">
        <v>168</v>
      </c>
      <c r="S15" s="273" t="n">
        <v>2</v>
      </c>
      <c r="T15" s="273" t="n">
        <v>1</v>
      </c>
      <c r="U15" s="273" t="n">
        <v>0</v>
      </c>
      <c r="V15" s="273" t="n">
        <f aca="false">S15*3+T15*1</f>
        <v>7</v>
      </c>
      <c r="W15" s="263"/>
    </row>
    <row r="16" customFormat="false" ht="17.25" hidden="false" customHeight="false" outlineLevel="0" collapsed="false">
      <c r="A16" s="265"/>
      <c r="B16" s="279" t="n">
        <v>11</v>
      </c>
      <c r="C16" s="267" t="s">
        <v>267</v>
      </c>
      <c r="D16" s="268" t="n">
        <v>5</v>
      </c>
      <c r="E16" s="269" t="s">
        <v>173</v>
      </c>
      <c r="F16" s="269" t="s">
        <v>367</v>
      </c>
      <c r="G16" s="270" t="s">
        <v>229</v>
      </c>
      <c r="H16" s="251" t="str">
        <f aca="false">VLOOKUP(E16,MD!$C$6:$K$94,3,0)</f>
        <v>我愛香港二隊</v>
      </c>
      <c r="I16" s="261" t="s">
        <v>367</v>
      </c>
      <c r="J16" s="251" t="str">
        <f aca="false">VLOOKUP(G16,MD!$C$6:$K$94,3,0)</f>
        <v>壞人＋barcode頭</v>
      </c>
      <c r="K16" s="262" t="n">
        <v>2</v>
      </c>
      <c r="L16" s="251" t="n">
        <v>42</v>
      </c>
      <c r="M16" s="251" t="n">
        <v>0</v>
      </c>
      <c r="N16" s="251" t="n">
        <v>0</v>
      </c>
      <c r="O16" s="281" t="s">
        <v>376</v>
      </c>
      <c r="P16" s="263"/>
      <c r="Q16" s="274"/>
      <c r="R16" s="275" t="s">
        <v>226</v>
      </c>
      <c r="S16" s="275"/>
      <c r="T16" s="275"/>
      <c r="U16" s="275"/>
      <c r="V16" s="275" t="n">
        <f aca="false">S16*3+T16*1</f>
        <v>0</v>
      </c>
      <c r="W16" s="263"/>
    </row>
    <row r="17" customFormat="false" ht="17.25" hidden="false" customHeight="false" outlineLevel="0" collapsed="false">
      <c r="A17" s="265"/>
      <c r="B17" s="282" t="n">
        <v>12</v>
      </c>
      <c r="C17" s="276" t="s">
        <v>267</v>
      </c>
      <c r="D17" s="277" t="n">
        <v>6</v>
      </c>
      <c r="E17" s="278" t="s">
        <v>77</v>
      </c>
      <c r="F17" s="278" t="s">
        <v>367</v>
      </c>
      <c r="G17" s="278" t="s">
        <v>155</v>
      </c>
      <c r="H17" s="251" t="str">
        <f aca="false">VLOOKUP(E17,MD!$C$6:$K$94,3,0)</f>
        <v>三局專家</v>
      </c>
      <c r="I17" s="261" t="s">
        <v>367</v>
      </c>
      <c r="J17" s="251" t="str">
        <f aca="false">VLOOKUP(G17,MD!$C$6:$K$94,3,0)</f>
        <v>SCAA K&amp;L</v>
      </c>
      <c r="K17" s="262" t="n">
        <v>0</v>
      </c>
      <c r="L17" s="251" t="n">
        <v>0</v>
      </c>
      <c r="M17" s="251" t="n">
        <v>42</v>
      </c>
      <c r="N17" s="251" t="n">
        <v>2</v>
      </c>
      <c r="O17" s="281" t="s">
        <v>379</v>
      </c>
    </row>
    <row r="18" customFormat="false" ht="17.25" hidden="false" customHeight="false" outlineLevel="0" collapsed="false">
      <c r="A18" s="265"/>
      <c r="B18" s="279" t="n">
        <v>13</v>
      </c>
      <c r="C18" s="286" t="s">
        <v>268</v>
      </c>
      <c r="D18" s="287" t="n">
        <v>1</v>
      </c>
      <c r="E18" s="257" t="s">
        <v>83</v>
      </c>
      <c r="F18" s="260" t="s">
        <v>367</v>
      </c>
      <c r="G18" s="260" t="s">
        <v>200</v>
      </c>
      <c r="H18" s="251" t="str">
        <f aca="false">VLOOKUP(E18,MD!$C$6:$K$94,3,0)</f>
        <v>Alps Handshake</v>
      </c>
      <c r="I18" s="261" t="s">
        <v>367</v>
      </c>
      <c r="J18" s="251" t="str">
        <f aca="false">VLOOKUP(G18,MD!$C$6:$K$94,3,0)</f>
        <v>SCAAPY</v>
      </c>
      <c r="K18" s="262" t="n">
        <v>2</v>
      </c>
      <c r="L18" s="251" t="n">
        <v>42</v>
      </c>
      <c r="M18" s="251" t="n">
        <v>0</v>
      </c>
      <c r="N18" s="251" t="n">
        <v>0</v>
      </c>
      <c r="O18" s="264" t="s">
        <v>380</v>
      </c>
      <c r="P18" s="263" t="s">
        <v>268</v>
      </c>
      <c r="Q18" s="263" t="s">
        <v>369</v>
      </c>
      <c r="R18" s="264" t="s">
        <v>50</v>
      </c>
      <c r="S18" s="264" t="s">
        <v>370</v>
      </c>
      <c r="T18" s="264" t="s">
        <v>371</v>
      </c>
      <c r="U18" s="264" t="s">
        <v>372</v>
      </c>
      <c r="V18" s="264" t="s">
        <v>61</v>
      </c>
      <c r="W18" s="263"/>
    </row>
    <row r="19" customFormat="false" ht="17.25" hidden="false" customHeight="false" outlineLevel="0" collapsed="false">
      <c r="A19" s="265" t="e">
        <f aca="false">IF(#REF!&lt;&gt;#REF!,#REF!,"")</f>
        <v>#REF!</v>
      </c>
      <c r="B19" s="282" t="n">
        <v>14</v>
      </c>
      <c r="C19" s="267" t="s">
        <v>268</v>
      </c>
      <c r="D19" s="287" t="n">
        <v>2</v>
      </c>
      <c r="E19" s="288" t="s">
        <v>149</v>
      </c>
      <c r="F19" s="269" t="s">
        <v>367</v>
      </c>
      <c r="G19" s="270" t="s">
        <v>178</v>
      </c>
      <c r="H19" s="251" t="str">
        <f aca="false">VLOOKUP(E19,MD!$C$6:$K$94,3,0)</f>
        <v>熱情的麻鷹</v>
      </c>
      <c r="I19" s="261" t="s">
        <v>367</v>
      </c>
      <c r="J19" s="251" t="n">
        <f aca="false">VLOOKUP(G19,MD!$C$6:$K$94,3,0)</f>
        <v>1987.5</v>
      </c>
      <c r="K19" s="262" t="n">
        <v>2</v>
      </c>
      <c r="L19" s="251" t="n">
        <v>42</v>
      </c>
      <c r="M19" s="251" t="n">
        <v>0</v>
      </c>
      <c r="N19" s="251" t="n">
        <v>0</v>
      </c>
      <c r="O19" s="264" t="s">
        <v>381</v>
      </c>
      <c r="P19" s="263"/>
      <c r="Q19" s="250" t="n">
        <v>1</v>
      </c>
      <c r="R19" s="283" t="s">
        <v>78</v>
      </c>
      <c r="S19" s="271" t="n">
        <v>2</v>
      </c>
      <c r="T19" s="271" t="n">
        <v>1</v>
      </c>
      <c r="U19" s="271" t="n">
        <v>0</v>
      </c>
      <c r="V19" s="271" t="n">
        <f aca="false">S19*3+T19*1+U19*0</f>
        <v>7</v>
      </c>
      <c r="W19" s="263"/>
    </row>
    <row r="20" customFormat="false" ht="17.25" hidden="false" customHeight="false" outlineLevel="0" collapsed="false">
      <c r="A20" s="265" t="e">
        <f aca="false">IF(#REF!&lt;&gt;#REF!,#REF!,"")</f>
        <v>#REF!</v>
      </c>
      <c r="B20" s="282" t="n">
        <v>15</v>
      </c>
      <c r="C20" s="289" t="s">
        <v>268</v>
      </c>
      <c r="D20" s="268" t="n">
        <v>3</v>
      </c>
      <c r="E20" s="269" t="s">
        <v>83</v>
      </c>
      <c r="F20" s="269" t="s">
        <v>367</v>
      </c>
      <c r="G20" s="269" t="s">
        <v>178</v>
      </c>
      <c r="H20" s="251" t="str">
        <f aca="false">VLOOKUP(E20,MD!$C$6:$K$94,3,0)</f>
        <v>Alps Handshake</v>
      </c>
      <c r="I20" s="261" t="s">
        <v>367</v>
      </c>
      <c r="J20" s="251" t="n">
        <f aca="false">VLOOKUP(G20,MD!$C$6:$K$94,3,0)</f>
        <v>1987.5</v>
      </c>
      <c r="K20" s="262" t="n">
        <v>2</v>
      </c>
      <c r="L20" s="251" t="n">
        <v>42</v>
      </c>
      <c r="M20" s="251" t="n">
        <v>0</v>
      </c>
      <c r="N20" s="251" t="n">
        <v>0</v>
      </c>
      <c r="O20" s="264" t="s">
        <v>381</v>
      </c>
      <c r="P20" s="263"/>
      <c r="Q20" s="250" t="n">
        <v>2</v>
      </c>
      <c r="R20" s="284" t="s">
        <v>144</v>
      </c>
      <c r="S20" s="271" t="n">
        <v>2</v>
      </c>
      <c r="T20" s="271" t="n">
        <v>1</v>
      </c>
      <c r="U20" s="271" t="n">
        <v>0</v>
      </c>
      <c r="V20" s="271" t="n">
        <f aca="false">S20*3+T20*1</f>
        <v>7</v>
      </c>
      <c r="W20" s="263"/>
    </row>
    <row r="21" customFormat="false" ht="17.25" hidden="false" customHeight="false" outlineLevel="0" collapsed="false">
      <c r="A21" s="265" t="e">
        <f aca="false">IF(#REF!&lt;&gt;#REF!,#REF!,"")</f>
        <v>#REF!</v>
      </c>
      <c r="B21" s="282" t="n">
        <v>16</v>
      </c>
      <c r="C21" s="267" t="s">
        <v>268</v>
      </c>
      <c r="D21" s="287" t="n">
        <v>4</v>
      </c>
      <c r="E21" s="288" t="s">
        <v>149</v>
      </c>
      <c r="F21" s="269" t="s">
        <v>367</v>
      </c>
      <c r="G21" s="270" t="s">
        <v>200</v>
      </c>
      <c r="H21" s="251" t="str">
        <f aca="false">VLOOKUP(E21,MD!$C$6:$K$94,3,0)</f>
        <v>熱情的麻鷹</v>
      </c>
      <c r="I21" s="261" t="s">
        <v>367</v>
      </c>
      <c r="J21" s="251" t="str">
        <f aca="false">VLOOKUP(G21,MD!$C$6:$K$94,3,0)</f>
        <v>SCAAPY</v>
      </c>
      <c r="K21" s="262" t="n">
        <v>2</v>
      </c>
      <c r="L21" s="251" t="n">
        <v>42</v>
      </c>
      <c r="M21" s="251" t="n">
        <v>0</v>
      </c>
      <c r="N21" s="251" t="n">
        <v>0</v>
      </c>
      <c r="O21" s="264" t="s">
        <v>380</v>
      </c>
      <c r="P21" s="263"/>
      <c r="Q21" s="290"/>
      <c r="R21" s="291" t="n">
        <v>1987.5</v>
      </c>
      <c r="S21" s="291"/>
      <c r="T21" s="291"/>
      <c r="U21" s="291"/>
      <c r="V21" s="291" t="n">
        <f aca="false">S21*3+T21*1</f>
        <v>0</v>
      </c>
      <c r="W21" s="263"/>
    </row>
    <row r="22" customFormat="false" ht="17.25" hidden="false" customHeight="false" outlineLevel="0" collapsed="false">
      <c r="A22" s="265" t="e">
        <f aca="false">IF(#REF!&lt;&gt;#REF!,#REF!,"")</f>
        <v>#REF!</v>
      </c>
      <c r="B22" s="279" t="n">
        <v>17</v>
      </c>
      <c r="C22" s="267" t="s">
        <v>268</v>
      </c>
      <c r="D22" s="287" t="n">
        <v>5</v>
      </c>
      <c r="E22" s="288" t="s">
        <v>178</v>
      </c>
      <c r="F22" s="269" t="s">
        <v>367</v>
      </c>
      <c r="G22" s="270" t="s">
        <v>200</v>
      </c>
      <c r="H22" s="251" t="n">
        <f aca="false">VLOOKUP(E22,MD!$C$6:$K$94,3,0)</f>
        <v>1987.5</v>
      </c>
      <c r="I22" s="261" t="s">
        <v>367</v>
      </c>
      <c r="J22" s="251" t="str">
        <f aca="false">VLOOKUP(G22,MD!$C$6:$K$94,3,0)</f>
        <v>SCAAPY</v>
      </c>
      <c r="K22" s="292" t="s">
        <v>382</v>
      </c>
      <c r="L22" s="261" t="s">
        <v>382</v>
      </c>
      <c r="M22" s="261" t="s">
        <v>382</v>
      </c>
      <c r="N22" s="261" t="s">
        <v>382</v>
      </c>
      <c r="O22" s="264" t="s">
        <v>383</v>
      </c>
      <c r="P22" s="263"/>
      <c r="Q22" s="274"/>
      <c r="R22" s="293" t="s">
        <v>197</v>
      </c>
      <c r="S22" s="275"/>
      <c r="T22" s="275"/>
      <c r="U22" s="275"/>
      <c r="V22" s="275" t="n">
        <f aca="false">S22*3+T22*1</f>
        <v>0</v>
      </c>
    </row>
    <row r="23" customFormat="false" ht="17.25" hidden="false" customHeight="false" outlineLevel="0" collapsed="false">
      <c r="A23" s="265" t="e">
        <f aca="false">IF(#REF!&lt;&gt;#REF!,#REF!,"")</f>
        <v>#REF!</v>
      </c>
      <c r="B23" s="282" t="n">
        <v>18</v>
      </c>
      <c r="C23" s="276" t="s">
        <v>268</v>
      </c>
      <c r="D23" s="277" t="n">
        <v>6</v>
      </c>
      <c r="E23" s="294" t="s">
        <v>83</v>
      </c>
      <c r="F23" s="278" t="s">
        <v>367</v>
      </c>
      <c r="G23" s="278" t="s">
        <v>149</v>
      </c>
      <c r="H23" s="251" t="str">
        <f aca="false">VLOOKUP(E23,MD!$C$6:$K$94,3,0)</f>
        <v>Alps Handshake</v>
      </c>
      <c r="I23" s="261" t="s">
        <v>367</v>
      </c>
      <c r="J23" s="251" t="str">
        <f aca="false">VLOOKUP(G23,MD!$C$6:$K$94,3,0)</f>
        <v>熱情的麻鷹</v>
      </c>
      <c r="K23" s="262" t="n">
        <v>1</v>
      </c>
      <c r="L23" s="251" t="n">
        <f aca="false">15+21</f>
        <v>36</v>
      </c>
      <c r="M23" s="251" t="n">
        <f aca="false">21+8</f>
        <v>29</v>
      </c>
      <c r="N23" s="251" t="n">
        <v>1</v>
      </c>
      <c r="O23" s="264" t="s">
        <v>384</v>
      </c>
      <c r="W23" s="263"/>
    </row>
    <row r="24" customFormat="false" ht="17.25" hidden="false" customHeight="false" outlineLevel="0" collapsed="false">
      <c r="A24" s="265" t="e">
        <f aca="false">IF(#REF!&lt;&gt;#REF!,#REF!,"")</f>
        <v>#REF!</v>
      </c>
      <c r="B24" s="279" t="n">
        <v>19</v>
      </c>
      <c r="C24" s="295" t="s">
        <v>269</v>
      </c>
      <c r="D24" s="287" t="n">
        <v>1</v>
      </c>
      <c r="E24" s="288" t="s">
        <v>89</v>
      </c>
      <c r="F24" s="269" t="s">
        <v>367</v>
      </c>
      <c r="G24" s="270" t="s">
        <v>217</v>
      </c>
      <c r="H24" s="251" t="str">
        <f aca="false">VLOOKUP(E24,MD!$C$6:$K$94,3,0)</f>
        <v>King Kong</v>
      </c>
      <c r="I24" s="261" t="s">
        <v>367</v>
      </c>
      <c r="J24" s="251" t="str">
        <f aca="false">VLOOKUP(G24,MD!$C$6:$K$94,3,0)</f>
        <v>唔守波</v>
      </c>
      <c r="K24" s="262" t="n">
        <v>2</v>
      </c>
      <c r="L24" s="251" t="n">
        <f aca="false">21+21</f>
        <v>42</v>
      </c>
      <c r="M24" s="251" t="n">
        <f aca="false">16+17</f>
        <v>33</v>
      </c>
      <c r="N24" s="251" t="n">
        <v>0</v>
      </c>
      <c r="O24" s="264" t="s">
        <v>385</v>
      </c>
      <c r="P24" s="263" t="s">
        <v>269</v>
      </c>
      <c r="Q24" s="263" t="s">
        <v>369</v>
      </c>
      <c r="R24" s="264" t="s">
        <v>50</v>
      </c>
      <c r="S24" s="264" t="s">
        <v>370</v>
      </c>
      <c r="T24" s="264" t="s">
        <v>371</v>
      </c>
      <c r="U24" s="264" t="s">
        <v>372</v>
      </c>
      <c r="V24" s="264" t="s">
        <v>61</v>
      </c>
      <c r="W24" s="263"/>
    </row>
    <row r="25" customFormat="false" ht="17.25" hidden="false" customHeight="false" outlineLevel="0" collapsed="false">
      <c r="A25" s="265" t="e">
        <f aca="false">IF(#REF!&lt;&gt;#REF!,#REF!,"")</f>
        <v>#REF!</v>
      </c>
      <c r="B25" s="282" t="n">
        <v>20</v>
      </c>
      <c r="C25" s="267" t="s">
        <v>269</v>
      </c>
      <c r="D25" s="287" t="n">
        <v>2</v>
      </c>
      <c r="E25" s="288" t="s">
        <v>143</v>
      </c>
      <c r="F25" s="269" t="s">
        <v>367</v>
      </c>
      <c r="G25" s="270" t="s">
        <v>184</v>
      </c>
      <c r="H25" s="251" t="str">
        <f aca="false">VLOOKUP(E25,MD!$C$6:$K$94,3,0)</f>
        <v>我叫你</v>
      </c>
      <c r="I25" s="261" t="s">
        <v>367</v>
      </c>
      <c r="J25" s="251" t="str">
        <f aca="false">VLOOKUP(G25,MD!$C$6:$K$94,3,0)</f>
        <v>我愛香港</v>
      </c>
      <c r="K25" s="262" t="n">
        <v>1</v>
      </c>
      <c r="L25" s="251" t="n">
        <f aca="false">20+21</f>
        <v>41</v>
      </c>
      <c r="M25" s="251" t="n">
        <f aca="false">22+7</f>
        <v>29</v>
      </c>
      <c r="N25" s="251" t="n">
        <v>1</v>
      </c>
      <c r="O25" s="264" t="s">
        <v>386</v>
      </c>
      <c r="P25" s="263"/>
      <c r="Q25" s="250" t="n">
        <v>1</v>
      </c>
      <c r="R25" s="283" t="s">
        <v>84</v>
      </c>
      <c r="S25" s="271" t="n">
        <v>2</v>
      </c>
      <c r="T25" s="271" t="n">
        <v>1</v>
      </c>
      <c r="U25" s="271" t="n">
        <v>0</v>
      </c>
      <c r="V25" s="271" t="n">
        <f aca="false">S25*3+T25*1+U25*0</f>
        <v>7</v>
      </c>
      <c r="W25" s="263"/>
    </row>
    <row r="26" customFormat="false" ht="17.25" hidden="false" customHeight="false" outlineLevel="0" collapsed="false">
      <c r="A26" s="265" t="e">
        <f aca="false">IF(#REF!&lt;&gt;#REF!,#REF!,"")</f>
        <v>#REF!</v>
      </c>
      <c r="B26" s="282" t="n">
        <v>21</v>
      </c>
      <c r="C26" s="289" t="s">
        <v>269</v>
      </c>
      <c r="D26" s="268" t="n">
        <v>3</v>
      </c>
      <c r="E26" s="269" t="s">
        <v>89</v>
      </c>
      <c r="F26" s="269" t="s">
        <v>367</v>
      </c>
      <c r="G26" s="269" t="s">
        <v>184</v>
      </c>
      <c r="H26" s="251" t="str">
        <f aca="false">VLOOKUP(E26,MD!$C$6:$K$94,3,0)</f>
        <v>King Kong</v>
      </c>
      <c r="I26" s="261" t="s">
        <v>367</v>
      </c>
      <c r="J26" s="251" t="str">
        <f aca="false">VLOOKUP(G26,MD!$C$6:$K$94,3,0)</f>
        <v>我愛香港</v>
      </c>
      <c r="K26" s="262" t="n">
        <v>2</v>
      </c>
      <c r="L26" s="251" t="n">
        <f aca="false">21+21</f>
        <v>42</v>
      </c>
      <c r="M26" s="251" t="n">
        <f aca="false">18+14</f>
        <v>32</v>
      </c>
      <c r="N26" s="251" t="n">
        <v>0</v>
      </c>
      <c r="O26" s="264" t="s">
        <v>387</v>
      </c>
      <c r="P26" s="263"/>
      <c r="Q26" s="250" t="n">
        <v>2</v>
      </c>
      <c r="R26" s="284" t="s">
        <v>138</v>
      </c>
      <c r="S26" s="271" t="n">
        <v>1</v>
      </c>
      <c r="T26" s="271" t="n">
        <v>2</v>
      </c>
      <c r="U26" s="271" t="n">
        <v>0</v>
      </c>
      <c r="V26" s="271" t="n">
        <f aca="false">S26*3+T26*1</f>
        <v>5</v>
      </c>
      <c r="W26" s="263"/>
    </row>
    <row r="27" customFormat="false" ht="17.25" hidden="false" customHeight="false" outlineLevel="0" collapsed="false">
      <c r="A27" s="265" t="e">
        <f aca="false">IF(#REF!&lt;&gt;#REF!,#REF!,"")</f>
        <v>#REF!</v>
      </c>
      <c r="B27" s="282" t="n">
        <v>22</v>
      </c>
      <c r="C27" s="267" t="s">
        <v>269</v>
      </c>
      <c r="D27" s="287" t="n">
        <v>4</v>
      </c>
      <c r="E27" s="288" t="s">
        <v>143</v>
      </c>
      <c r="F27" s="269" t="s">
        <v>367</v>
      </c>
      <c r="G27" s="270" t="s">
        <v>217</v>
      </c>
      <c r="H27" s="251" t="str">
        <f aca="false">VLOOKUP(E27,MD!$C$6:$K$94,3,0)</f>
        <v>我叫你</v>
      </c>
      <c r="I27" s="261" t="s">
        <v>367</v>
      </c>
      <c r="J27" s="251" t="str">
        <f aca="false">VLOOKUP(G27,MD!$C$6:$K$94,3,0)</f>
        <v>唔守波</v>
      </c>
      <c r="K27" s="262" t="n">
        <v>2</v>
      </c>
      <c r="L27" s="251" t="n">
        <f aca="false">21+21</f>
        <v>42</v>
      </c>
      <c r="M27" s="251" t="n">
        <f aca="false">19+17</f>
        <v>36</v>
      </c>
      <c r="N27" s="251" t="n">
        <v>0</v>
      </c>
      <c r="O27" s="264" t="s">
        <v>388</v>
      </c>
      <c r="P27" s="263"/>
      <c r="Q27" s="272" t="n">
        <v>3</v>
      </c>
      <c r="R27" s="285" t="s">
        <v>179</v>
      </c>
      <c r="S27" s="273" t="n">
        <v>1</v>
      </c>
      <c r="T27" s="273" t="n">
        <v>1</v>
      </c>
      <c r="U27" s="273" t="n">
        <v>1</v>
      </c>
      <c r="V27" s="273" t="n">
        <f aca="false">S27*3+T27*1</f>
        <v>4</v>
      </c>
      <c r="W27" s="263"/>
    </row>
    <row r="28" customFormat="false" ht="17.25" hidden="false" customHeight="false" outlineLevel="0" collapsed="false">
      <c r="A28" s="265" t="e">
        <f aca="false">IF(#REF!&lt;&gt;#REF!,#REF!,"")</f>
        <v>#REF!</v>
      </c>
      <c r="B28" s="279" t="n">
        <v>23</v>
      </c>
      <c r="C28" s="267" t="s">
        <v>269</v>
      </c>
      <c r="D28" s="287" t="n">
        <v>5</v>
      </c>
      <c r="E28" s="288" t="s">
        <v>184</v>
      </c>
      <c r="F28" s="269" t="s">
        <v>367</v>
      </c>
      <c r="G28" s="270" t="s">
        <v>217</v>
      </c>
      <c r="H28" s="251" t="str">
        <f aca="false">VLOOKUP(E28,MD!$C$6:$K$94,3,0)</f>
        <v>我愛香港</v>
      </c>
      <c r="I28" s="261" t="s">
        <v>367</v>
      </c>
      <c r="J28" s="251" t="str">
        <f aca="false">VLOOKUP(G28,MD!$C$6:$K$94,3,0)</f>
        <v>唔守波</v>
      </c>
      <c r="K28" s="262" t="n">
        <v>2</v>
      </c>
      <c r="L28" s="251" t="n">
        <f aca="false">21+21</f>
        <v>42</v>
      </c>
      <c r="M28" s="251" t="n">
        <f aca="false">16+11</f>
        <v>27</v>
      </c>
      <c r="N28" s="251" t="n">
        <v>0</v>
      </c>
      <c r="O28" s="264" t="s">
        <v>389</v>
      </c>
      <c r="P28" s="263"/>
      <c r="Q28" s="250" t="n">
        <v>4</v>
      </c>
      <c r="R28" s="284" t="s">
        <v>214</v>
      </c>
      <c r="S28" s="271" t="n">
        <v>0</v>
      </c>
      <c r="T28" s="271" t="n">
        <v>0</v>
      </c>
      <c r="U28" s="271" t="n">
        <v>3</v>
      </c>
      <c r="V28" s="271" t="n">
        <f aca="false">S28*3+T28*1</f>
        <v>0</v>
      </c>
      <c r="W28" s="263"/>
    </row>
    <row r="29" customFormat="false" ht="16.5" hidden="false" customHeight="true" outlineLevel="0" collapsed="false">
      <c r="A29" s="265" t="e">
        <f aca="false">IF(#REF!&lt;&gt;#REF!,#REF!,"")</f>
        <v>#REF!</v>
      </c>
      <c r="B29" s="282" t="n">
        <v>24</v>
      </c>
      <c r="C29" s="276" t="s">
        <v>269</v>
      </c>
      <c r="D29" s="277" t="n">
        <v>6</v>
      </c>
      <c r="E29" s="294" t="s">
        <v>89</v>
      </c>
      <c r="F29" s="278" t="s">
        <v>367</v>
      </c>
      <c r="G29" s="278" t="s">
        <v>143</v>
      </c>
      <c r="H29" s="251" t="str">
        <f aca="false">VLOOKUP(E29,MD!$C$6:$K$94,3,0)</f>
        <v>King Kong</v>
      </c>
      <c r="I29" s="261" t="s">
        <v>367</v>
      </c>
      <c r="J29" s="251" t="str">
        <f aca="false">VLOOKUP(G29,MD!$C$6:$K$94,3,0)</f>
        <v>我叫你</v>
      </c>
      <c r="K29" s="262" t="n">
        <v>1</v>
      </c>
      <c r="L29" s="251" t="n">
        <f aca="false">21+21</f>
        <v>42</v>
      </c>
      <c r="M29" s="251" t="n">
        <f aca="false">23+14</f>
        <v>37</v>
      </c>
      <c r="N29" s="251" t="n">
        <v>1</v>
      </c>
      <c r="O29" s="264" t="s">
        <v>390</v>
      </c>
      <c r="P29" s="263"/>
      <c r="W29" s="263"/>
    </row>
    <row r="30" customFormat="false" ht="17.25" hidden="false" customHeight="false" outlineLevel="0" collapsed="false">
      <c r="A30" s="265" t="e">
        <f aca="false">IF(#REF!&lt;&gt;#REF!,#REF!,"")</f>
        <v>#REF!</v>
      </c>
      <c r="B30" s="279" t="n">
        <v>25</v>
      </c>
      <c r="C30" s="267" t="s">
        <v>270</v>
      </c>
      <c r="D30" s="287" t="n">
        <v>1</v>
      </c>
      <c r="E30" s="288" t="s">
        <v>95</v>
      </c>
      <c r="F30" s="269" t="s">
        <v>367</v>
      </c>
      <c r="G30" s="270" t="s">
        <v>221</v>
      </c>
      <c r="H30" s="251" t="str">
        <f aca="false">VLOOKUP(E30,MD!$C$6:$K$94,3,0)</f>
        <v>SKTL</v>
      </c>
      <c r="I30" s="261" t="s">
        <v>367</v>
      </c>
      <c r="J30" s="251" t="str">
        <f aca="false">VLOOKUP(G30,MD!$C$6:$K$94,3,0)</f>
        <v>vvE</v>
      </c>
      <c r="K30" s="262" t="n">
        <v>1</v>
      </c>
      <c r="L30" s="251" t="n">
        <f aca="false">19+21</f>
        <v>40</v>
      </c>
      <c r="M30" s="251" t="n">
        <f aca="false">21+15</f>
        <v>36</v>
      </c>
      <c r="N30" s="251" t="n">
        <v>1</v>
      </c>
      <c r="O30" s="235" t="s">
        <v>391</v>
      </c>
      <c r="P30" s="263" t="s">
        <v>270</v>
      </c>
      <c r="Q30" s="263" t="s">
        <v>369</v>
      </c>
      <c r="R30" s="264" t="s">
        <v>50</v>
      </c>
      <c r="S30" s="264" t="s">
        <v>370</v>
      </c>
      <c r="T30" s="264" t="s">
        <v>371</v>
      </c>
      <c r="U30" s="264" t="s">
        <v>372</v>
      </c>
      <c r="V30" s="264" t="s">
        <v>61</v>
      </c>
      <c r="W30" s="263"/>
    </row>
    <row r="31" customFormat="false" ht="17.25" hidden="false" customHeight="false" outlineLevel="0" collapsed="false">
      <c r="A31" s="265" t="e">
        <f aca="false">IF(#REF!&lt;&gt;#REF!,#REF!,"")</f>
        <v>#REF!</v>
      </c>
      <c r="B31" s="282" t="n">
        <v>26</v>
      </c>
      <c r="C31" s="267" t="s">
        <v>270</v>
      </c>
      <c r="D31" s="287" t="n">
        <v>2</v>
      </c>
      <c r="E31" s="288" t="s">
        <v>137</v>
      </c>
      <c r="F31" s="269" t="s">
        <v>367</v>
      </c>
      <c r="G31" s="270" t="s">
        <v>190</v>
      </c>
      <c r="H31" s="251" t="str">
        <f aca="false">VLOOKUP(E31,MD!$C$6:$K$94,3,0)</f>
        <v>小矮人</v>
      </c>
      <c r="I31" s="261" t="s">
        <v>367</v>
      </c>
      <c r="J31" s="251" t="str">
        <f aca="false">VLOOKUP(G31,MD!$C$6:$K$94,3,0)</f>
        <v>K-Pak</v>
      </c>
      <c r="K31" s="262" t="n">
        <v>2</v>
      </c>
      <c r="L31" s="251" t="n">
        <f aca="false">21+21</f>
        <v>42</v>
      </c>
      <c r="M31" s="251" t="n">
        <f aca="false">18+16</f>
        <v>34</v>
      </c>
      <c r="N31" s="251" t="n">
        <v>0</v>
      </c>
      <c r="O31" s="235" t="s">
        <v>392</v>
      </c>
      <c r="P31" s="263"/>
      <c r="Q31" s="250" t="n">
        <v>1</v>
      </c>
      <c r="R31" s="271" t="s">
        <v>132</v>
      </c>
      <c r="S31" s="271" t="n">
        <v>3</v>
      </c>
      <c r="T31" s="271" t="n">
        <v>0</v>
      </c>
      <c r="U31" s="271" t="n">
        <v>0</v>
      </c>
      <c r="V31" s="271" t="n">
        <f aca="false">S31*3+T31*1+U31*0</f>
        <v>9</v>
      </c>
      <c r="W31" s="263"/>
    </row>
    <row r="32" customFormat="false" ht="17.25" hidden="false" customHeight="false" outlineLevel="0" collapsed="false">
      <c r="A32" s="265" t="e">
        <f aca="false">IF(#REF!&lt;&gt;#REF!,#REF!,"")</f>
        <v>#REF!</v>
      </c>
      <c r="B32" s="282" t="n">
        <v>27</v>
      </c>
      <c r="C32" s="267" t="s">
        <v>270</v>
      </c>
      <c r="D32" s="268" t="n">
        <v>3</v>
      </c>
      <c r="E32" s="269" t="s">
        <v>95</v>
      </c>
      <c r="F32" s="269" t="s">
        <v>367</v>
      </c>
      <c r="G32" s="269" t="s">
        <v>190</v>
      </c>
      <c r="H32" s="251" t="str">
        <f aca="false">VLOOKUP(E32,MD!$C$6:$K$94,3,0)</f>
        <v>SKTL</v>
      </c>
      <c r="I32" s="261" t="s">
        <v>367</v>
      </c>
      <c r="J32" s="251" t="str">
        <f aca="false">VLOOKUP(G32,MD!$C$6:$K$94,3,0)</f>
        <v>K-Pak</v>
      </c>
      <c r="K32" s="262" t="n">
        <v>2</v>
      </c>
      <c r="L32" s="251" t="n">
        <f aca="false">21+21</f>
        <v>42</v>
      </c>
      <c r="M32" s="251" t="n">
        <f aca="false">5+6</f>
        <v>11</v>
      </c>
      <c r="N32" s="251" t="n">
        <v>0</v>
      </c>
      <c r="O32" s="235" t="s">
        <v>393</v>
      </c>
      <c r="P32" s="263"/>
      <c r="Q32" s="250" t="n">
        <v>2</v>
      </c>
      <c r="R32" s="271" t="s">
        <v>90</v>
      </c>
      <c r="S32" s="271" t="n">
        <v>1</v>
      </c>
      <c r="T32" s="271" t="n">
        <v>1</v>
      </c>
      <c r="U32" s="271" t="n">
        <v>1</v>
      </c>
      <c r="V32" s="271" t="n">
        <f aca="false">S32*3+T32*1</f>
        <v>4</v>
      </c>
      <c r="W32" s="263"/>
    </row>
    <row r="33" customFormat="false" ht="17.25" hidden="false" customHeight="false" outlineLevel="0" collapsed="false">
      <c r="A33" s="265" t="e">
        <f aca="false">IF(#REF!&lt;&gt;#REF!,#REF!,"")</f>
        <v>#REF!</v>
      </c>
      <c r="B33" s="282" t="n">
        <v>28</v>
      </c>
      <c r="C33" s="267" t="s">
        <v>270</v>
      </c>
      <c r="D33" s="287" t="n">
        <v>4</v>
      </c>
      <c r="E33" s="288" t="s">
        <v>137</v>
      </c>
      <c r="F33" s="269" t="s">
        <v>367</v>
      </c>
      <c r="G33" s="270" t="s">
        <v>221</v>
      </c>
      <c r="H33" s="251" t="str">
        <f aca="false">VLOOKUP(E33,MD!$C$6:$K$94,3,0)</f>
        <v>小矮人</v>
      </c>
      <c r="I33" s="261" t="s">
        <v>367</v>
      </c>
      <c r="J33" s="251" t="str">
        <f aca="false">VLOOKUP(G33,MD!$C$6:$K$94,3,0)</f>
        <v>vvE</v>
      </c>
      <c r="K33" s="262" t="n">
        <v>2</v>
      </c>
      <c r="L33" s="251" t="n">
        <f aca="false">21+21</f>
        <v>42</v>
      </c>
      <c r="M33" s="251" t="n">
        <f aca="false">13+10</f>
        <v>23</v>
      </c>
      <c r="N33" s="251" t="n">
        <v>0</v>
      </c>
      <c r="O33" s="235" t="s">
        <v>394</v>
      </c>
      <c r="P33" s="263"/>
      <c r="Q33" s="272" t="n">
        <v>3</v>
      </c>
      <c r="R33" s="273" t="s">
        <v>185</v>
      </c>
      <c r="S33" s="273" t="n">
        <v>1</v>
      </c>
      <c r="T33" s="273" t="n">
        <v>0</v>
      </c>
      <c r="U33" s="273" t="n">
        <v>2</v>
      </c>
      <c r="V33" s="273" t="n">
        <f aca="false">S33*3+T33*1</f>
        <v>3</v>
      </c>
      <c r="W33" s="263"/>
    </row>
    <row r="34" customFormat="false" ht="17.25" hidden="false" customHeight="false" outlineLevel="0" collapsed="false">
      <c r="A34" s="265" t="e">
        <f aca="false">IF(#REF!&lt;&gt;#REF!,#REF!,"")</f>
        <v>#REF!</v>
      </c>
      <c r="B34" s="279" t="n">
        <v>29</v>
      </c>
      <c r="C34" s="267" t="s">
        <v>270</v>
      </c>
      <c r="D34" s="287" t="n">
        <v>5</v>
      </c>
      <c r="E34" s="288" t="s">
        <v>190</v>
      </c>
      <c r="F34" s="269" t="s">
        <v>367</v>
      </c>
      <c r="G34" s="270" t="s">
        <v>221</v>
      </c>
      <c r="H34" s="251" t="str">
        <f aca="false">VLOOKUP(E34,MD!$C$6:$K$94,3,0)</f>
        <v>K-Pak</v>
      </c>
      <c r="I34" s="261" t="s">
        <v>367</v>
      </c>
      <c r="J34" s="251" t="str">
        <f aca="false">VLOOKUP(G34,MD!$C$6:$K$94,3,0)</f>
        <v>vvE</v>
      </c>
      <c r="K34" s="262" t="n">
        <v>2</v>
      </c>
      <c r="L34" s="251" t="n">
        <f aca="false">21+21</f>
        <v>42</v>
      </c>
      <c r="M34" s="251" t="n">
        <f aca="false">10+12</f>
        <v>22</v>
      </c>
      <c r="N34" s="251" t="n">
        <v>0</v>
      </c>
      <c r="O34" s="235" t="s">
        <v>395</v>
      </c>
      <c r="P34" s="263"/>
      <c r="Q34" s="250" t="n">
        <v>4</v>
      </c>
      <c r="R34" s="271" t="s">
        <v>218</v>
      </c>
      <c r="S34" s="271" t="n">
        <v>0</v>
      </c>
      <c r="T34" s="271" t="n">
        <v>1</v>
      </c>
      <c r="U34" s="271" t="n">
        <v>2</v>
      </c>
      <c r="V34" s="271" t="n">
        <f aca="false">S34*3+T34*1</f>
        <v>1</v>
      </c>
      <c r="W34" s="263"/>
    </row>
    <row r="35" customFormat="false" ht="17.25" hidden="false" customHeight="false" outlineLevel="0" collapsed="false">
      <c r="A35" s="265" t="e">
        <f aca="false">IF(#REF!&lt;&gt;#REF!,#REF!,"")</f>
        <v>#REF!</v>
      </c>
      <c r="B35" s="282" t="n">
        <v>30</v>
      </c>
      <c r="C35" s="276" t="s">
        <v>270</v>
      </c>
      <c r="D35" s="277" t="n">
        <v>6</v>
      </c>
      <c r="E35" s="294" t="s">
        <v>95</v>
      </c>
      <c r="F35" s="278" t="s">
        <v>367</v>
      </c>
      <c r="G35" s="278" t="s">
        <v>137</v>
      </c>
      <c r="H35" s="251" t="str">
        <f aca="false">VLOOKUP(E35,MD!$C$6:$K$94,3,0)</f>
        <v>SKTL</v>
      </c>
      <c r="I35" s="261" t="s">
        <v>367</v>
      </c>
      <c r="J35" s="251" t="str">
        <f aca="false">VLOOKUP(G35,MD!$C$6:$K$94,3,0)</f>
        <v>小矮人</v>
      </c>
      <c r="K35" s="262" t="n">
        <v>0</v>
      </c>
      <c r="L35" s="251" t="n">
        <f aca="false">12+6</f>
        <v>18</v>
      </c>
      <c r="M35" s="251" t="n">
        <f aca="false">21+21</f>
        <v>42</v>
      </c>
      <c r="N35" s="251" t="n">
        <v>2</v>
      </c>
      <c r="O35" s="235" t="s">
        <v>396</v>
      </c>
      <c r="P35" s="263"/>
      <c r="W35" s="263"/>
    </row>
    <row r="36" customFormat="false" ht="17.25" hidden="false" customHeight="false" outlineLevel="0" collapsed="false">
      <c r="A36" s="265" t="e">
        <f aca="false">IF(#REF!&lt;&gt;#REF!,#REF!,"")</f>
        <v>#REF!</v>
      </c>
      <c r="B36" s="279" t="n">
        <v>31</v>
      </c>
      <c r="C36" s="267" t="s">
        <v>271</v>
      </c>
      <c r="D36" s="287" t="n">
        <v>1</v>
      </c>
      <c r="E36" s="257" t="s">
        <v>101</v>
      </c>
      <c r="F36" s="260" t="s">
        <v>367</v>
      </c>
      <c r="G36" s="260" t="s">
        <v>238</v>
      </c>
      <c r="H36" s="251" t="str">
        <f aca="false">VLOOKUP(E36,MD!$C$6:$K$94,3,0)</f>
        <v>ALPS_我要買Type R</v>
      </c>
      <c r="I36" s="261" t="s">
        <v>367</v>
      </c>
      <c r="J36" s="251" t="str">
        <f aca="false">VLOOKUP(G36,MD!$C$6:$K$94,3,0)</f>
        <v>SCAA CSUN</v>
      </c>
      <c r="K36" s="262" t="n">
        <v>2</v>
      </c>
      <c r="L36" s="251" t="n">
        <f aca="false">21+21</f>
        <v>42</v>
      </c>
      <c r="M36" s="251" t="n">
        <f aca="false">16+17</f>
        <v>33</v>
      </c>
      <c r="N36" s="251" t="n">
        <v>0</v>
      </c>
      <c r="O36" s="264" t="s">
        <v>385</v>
      </c>
      <c r="P36" s="263" t="s">
        <v>271</v>
      </c>
      <c r="Q36" s="263" t="s">
        <v>369</v>
      </c>
      <c r="R36" s="264" t="s">
        <v>50</v>
      </c>
      <c r="S36" s="264" t="s">
        <v>370</v>
      </c>
      <c r="T36" s="264" t="s">
        <v>371</v>
      </c>
      <c r="U36" s="264" t="s">
        <v>372</v>
      </c>
      <c r="V36" s="264" t="s">
        <v>61</v>
      </c>
    </row>
    <row r="37" customFormat="false" ht="17.25" hidden="false" customHeight="false" outlineLevel="0" collapsed="false">
      <c r="A37" s="265" t="e">
        <f aca="false">IF(#REF!&lt;&gt;#REF!,#REF!,"")</f>
        <v>#REF!</v>
      </c>
      <c r="B37" s="282" t="n">
        <v>32</v>
      </c>
      <c r="C37" s="267" t="s">
        <v>271</v>
      </c>
      <c r="D37" s="287" t="n">
        <v>2</v>
      </c>
      <c r="E37" s="288" t="s">
        <v>131</v>
      </c>
      <c r="F37" s="269" t="s">
        <v>367</v>
      </c>
      <c r="G37" s="270" t="s">
        <v>196</v>
      </c>
      <c r="H37" s="251" t="str">
        <f aca="false">VLOOKUP(E37,MD!$C$6:$K$94,3,0)</f>
        <v>華青</v>
      </c>
      <c r="I37" s="261" t="s">
        <v>367</v>
      </c>
      <c r="J37" s="251" t="str">
        <f aca="false">VLOOKUP(G37,MD!$C$6:$K$94,3,0)</f>
        <v>SCAA the chosen one </v>
      </c>
      <c r="K37" s="262" t="n">
        <v>2</v>
      </c>
      <c r="L37" s="251" t="n">
        <f aca="false">21+21</f>
        <v>42</v>
      </c>
      <c r="M37" s="251" t="n">
        <f aca="false">8+14</f>
        <v>22</v>
      </c>
      <c r="N37" s="251" t="n">
        <v>0</v>
      </c>
      <c r="O37" s="264" t="s">
        <v>397</v>
      </c>
      <c r="P37" s="263"/>
      <c r="Q37" s="250" t="n">
        <v>1</v>
      </c>
      <c r="R37" s="271" t="s">
        <v>126</v>
      </c>
      <c r="S37" s="271" t="n">
        <v>3</v>
      </c>
      <c r="T37" s="271" t="n">
        <v>0</v>
      </c>
      <c r="U37" s="271" t="n">
        <v>0</v>
      </c>
      <c r="V37" s="271" t="n">
        <f aca="false">S37*3+T37*1+U37*0</f>
        <v>9</v>
      </c>
      <c r="W37" s="263"/>
    </row>
    <row r="38" customFormat="false" ht="17.25" hidden="false" customHeight="false" outlineLevel="0" collapsed="false">
      <c r="A38" s="265" t="e">
        <f aca="false">IF(#REF!&lt;&gt;#REF!,#REF!,"")</f>
        <v>#REF!</v>
      </c>
      <c r="B38" s="282" t="n">
        <v>33</v>
      </c>
      <c r="C38" s="267" t="s">
        <v>271</v>
      </c>
      <c r="D38" s="268" t="n">
        <v>3</v>
      </c>
      <c r="E38" s="269" t="s">
        <v>101</v>
      </c>
      <c r="F38" s="269" t="s">
        <v>367</v>
      </c>
      <c r="G38" s="269" t="s">
        <v>196</v>
      </c>
      <c r="H38" s="251" t="str">
        <f aca="false">VLOOKUP(E38,MD!$C$6:$K$94,3,0)</f>
        <v>ALPS_我要買Type R</v>
      </c>
      <c r="I38" s="261" t="s">
        <v>367</v>
      </c>
      <c r="J38" s="251" t="str">
        <f aca="false">VLOOKUP(G38,MD!$C$6:$K$94,3,0)</f>
        <v>SCAA the chosen one </v>
      </c>
      <c r="K38" s="262" t="n">
        <v>2</v>
      </c>
      <c r="L38" s="251" t="n">
        <f aca="false">21+21</f>
        <v>42</v>
      </c>
      <c r="M38" s="251" t="n">
        <f aca="false">17+15</f>
        <v>32</v>
      </c>
      <c r="N38" s="251" t="n">
        <v>0</v>
      </c>
      <c r="O38" s="264" t="s">
        <v>398</v>
      </c>
      <c r="P38" s="263"/>
      <c r="Q38" s="250" t="n">
        <v>2</v>
      </c>
      <c r="R38" s="283" t="s">
        <v>96</v>
      </c>
      <c r="S38" s="271" t="n">
        <v>2</v>
      </c>
      <c r="T38" s="271" t="n">
        <v>0</v>
      </c>
      <c r="U38" s="271" t="n">
        <v>1</v>
      </c>
      <c r="V38" s="271" t="n">
        <f aca="false">S38*3+T38*1</f>
        <v>6</v>
      </c>
      <c r="W38" s="296"/>
    </row>
    <row r="39" customFormat="false" ht="17.25" hidden="false" customHeight="false" outlineLevel="0" collapsed="false">
      <c r="A39" s="265" t="e">
        <f aca="false">IF(#REF!&lt;&gt;#REF!,#REF!,"")</f>
        <v>#REF!</v>
      </c>
      <c r="B39" s="282" t="n">
        <v>34</v>
      </c>
      <c r="C39" s="267" t="s">
        <v>271</v>
      </c>
      <c r="D39" s="287" t="n">
        <v>4</v>
      </c>
      <c r="E39" s="288" t="s">
        <v>131</v>
      </c>
      <c r="F39" s="269" t="s">
        <v>367</v>
      </c>
      <c r="G39" s="270" t="s">
        <v>238</v>
      </c>
      <c r="H39" s="251" t="str">
        <f aca="false">VLOOKUP(E39,MD!$C$6:$K$94,3,0)</f>
        <v>華青</v>
      </c>
      <c r="I39" s="261" t="s">
        <v>367</v>
      </c>
      <c r="J39" s="251" t="str">
        <f aca="false">VLOOKUP(G39,MD!$C$6:$K$94,3,0)</f>
        <v>SCAA CSUN</v>
      </c>
      <c r="K39" s="262" t="n">
        <v>2</v>
      </c>
      <c r="L39" s="251" t="n">
        <f aca="false">21+21</f>
        <v>42</v>
      </c>
      <c r="M39" s="251" t="n">
        <f aca="false">14+15</f>
        <v>29</v>
      </c>
      <c r="N39" s="251" t="n">
        <v>0</v>
      </c>
      <c r="O39" s="264" t="s">
        <v>399</v>
      </c>
      <c r="P39" s="263"/>
      <c r="Q39" s="272" t="n">
        <v>3</v>
      </c>
      <c r="R39" s="297" t="s">
        <v>234</v>
      </c>
      <c r="S39" s="273" t="n">
        <v>0</v>
      </c>
      <c r="T39" s="273" t="n">
        <v>1</v>
      </c>
      <c r="U39" s="273" t="n">
        <v>2</v>
      </c>
      <c r="V39" s="273" t="n">
        <f aca="false">S39*3+T39*1</f>
        <v>1</v>
      </c>
      <c r="W39" s="296"/>
    </row>
    <row r="40" customFormat="false" ht="17.25" hidden="false" customHeight="false" outlineLevel="0" collapsed="false">
      <c r="A40" s="265" t="e">
        <f aca="false">IF(#REF!&lt;&gt;#REF!,#REF!,"")</f>
        <v>#REF!</v>
      </c>
      <c r="B40" s="279" t="n">
        <v>35</v>
      </c>
      <c r="C40" s="267" t="s">
        <v>271</v>
      </c>
      <c r="D40" s="287" t="n">
        <v>5</v>
      </c>
      <c r="E40" s="288" t="s">
        <v>196</v>
      </c>
      <c r="F40" s="269" t="s">
        <v>367</v>
      </c>
      <c r="G40" s="270" t="s">
        <v>238</v>
      </c>
      <c r="H40" s="251" t="str">
        <f aca="false">VLOOKUP(E40,MD!$C$6:$K$94,3,0)</f>
        <v>SCAA the chosen one </v>
      </c>
      <c r="I40" s="261" t="s">
        <v>367</v>
      </c>
      <c r="J40" s="251" t="str">
        <f aca="false">VLOOKUP(G40,MD!$C$6:$K$94,3,0)</f>
        <v>SCAA CSUN</v>
      </c>
      <c r="K40" s="262" t="n">
        <v>1</v>
      </c>
      <c r="L40" s="251" t="n">
        <f aca="false">21+17</f>
        <v>38</v>
      </c>
      <c r="M40" s="251" t="n">
        <f aca="false">18+21</f>
        <v>39</v>
      </c>
      <c r="N40" s="251" t="n">
        <v>1</v>
      </c>
      <c r="O40" s="264" t="s">
        <v>400</v>
      </c>
      <c r="P40" s="263"/>
      <c r="Q40" s="250" t="n">
        <v>4</v>
      </c>
      <c r="R40" s="283" t="s">
        <v>401</v>
      </c>
      <c r="S40" s="271" t="n">
        <v>0</v>
      </c>
      <c r="T40" s="271" t="n">
        <v>1</v>
      </c>
      <c r="U40" s="271" t="n">
        <v>2</v>
      </c>
      <c r="V40" s="271" t="n">
        <f aca="false">S40*3+T40*1</f>
        <v>1</v>
      </c>
      <c r="W40" s="263"/>
    </row>
    <row r="41" customFormat="false" ht="17.25" hidden="false" customHeight="false" outlineLevel="0" collapsed="false">
      <c r="A41" s="265" t="e">
        <f aca="false">IF(#REF!&lt;&gt;#REF!,#REF!,"")</f>
        <v>#REF!</v>
      </c>
      <c r="B41" s="282" t="n">
        <v>36</v>
      </c>
      <c r="C41" s="276" t="s">
        <v>271</v>
      </c>
      <c r="D41" s="277" t="n">
        <v>6</v>
      </c>
      <c r="E41" s="294" t="s">
        <v>101</v>
      </c>
      <c r="F41" s="278" t="s">
        <v>367</v>
      </c>
      <c r="G41" s="278" t="s">
        <v>131</v>
      </c>
      <c r="H41" s="251" t="str">
        <f aca="false">VLOOKUP(E41,MD!$C$6:$K$94,3,0)</f>
        <v>ALPS_我要買Type R</v>
      </c>
      <c r="I41" s="261" t="s">
        <v>367</v>
      </c>
      <c r="J41" s="251" t="str">
        <f aca="false">VLOOKUP(G41,MD!$C$6:$K$94,3,0)</f>
        <v>華青</v>
      </c>
      <c r="K41" s="262" t="n">
        <v>0</v>
      </c>
      <c r="L41" s="251" t="n">
        <f aca="false">19+8</f>
        <v>27</v>
      </c>
      <c r="M41" s="251" t="n">
        <f aca="false">21+21</f>
        <v>42</v>
      </c>
      <c r="N41" s="251" t="n">
        <v>2</v>
      </c>
      <c r="O41" s="264" t="s">
        <v>402</v>
      </c>
      <c r="P41" s="296"/>
      <c r="Q41" s="298"/>
      <c r="R41" s="298"/>
      <c r="S41" s="298"/>
      <c r="T41" s="298"/>
      <c r="U41" s="298"/>
      <c r="V41" s="298"/>
      <c r="W41" s="296"/>
    </row>
    <row r="42" customFormat="false" ht="17.25" hidden="false" customHeight="false" outlineLevel="0" collapsed="false">
      <c r="A42" s="265" t="e">
        <f aca="false">IF(#REF!&lt;&gt;#REF!,#REF!,"")</f>
        <v>#REF!</v>
      </c>
      <c r="B42" s="279" t="n">
        <v>37</v>
      </c>
      <c r="C42" s="295" t="s">
        <v>272</v>
      </c>
      <c r="D42" s="287" t="n">
        <v>1</v>
      </c>
      <c r="E42" s="257" t="s">
        <v>107</v>
      </c>
      <c r="F42" s="260" t="s">
        <v>367</v>
      </c>
      <c r="G42" s="260" t="s">
        <v>225</v>
      </c>
      <c r="H42" s="251" t="str">
        <f aca="false">VLOOKUP(E42,MD!$C$6:$K$94,3,0)</f>
        <v>消防處</v>
      </c>
      <c r="I42" s="261" t="s">
        <v>367</v>
      </c>
      <c r="J42" s="251" t="str">
        <f aca="false">VLOOKUP(G42,MD!$C$6:$K$94,3,0)</f>
        <v>浸聖呂</v>
      </c>
      <c r="K42" s="262" t="n">
        <v>2</v>
      </c>
      <c r="L42" s="251" t="n">
        <f aca="false">21+21</f>
        <v>42</v>
      </c>
      <c r="M42" s="251" t="n">
        <f aca="false">13+15</f>
        <v>28</v>
      </c>
      <c r="N42" s="251" t="n">
        <v>0</v>
      </c>
      <c r="O42" s="264" t="s">
        <v>403</v>
      </c>
      <c r="P42" s="263" t="s">
        <v>272</v>
      </c>
      <c r="Q42" s="263" t="s">
        <v>369</v>
      </c>
      <c r="R42" s="264" t="s">
        <v>50</v>
      </c>
      <c r="S42" s="264" t="s">
        <v>370</v>
      </c>
      <c r="T42" s="264" t="s">
        <v>371</v>
      </c>
      <c r="U42" s="264" t="s">
        <v>372</v>
      </c>
      <c r="V42" s="264" t="s">
        <v>61</v>
      </c>
      <c r="W42" s="263"/>
    </row>
    <row r="43" customFormat="false" ht="17.25" hidden="false" customHeight="false" outlineLevel="0" collapsed="false">
      <c r="A43" s="265" t="e">
        <f aca="false">IF(#REF!&lt;&gt;#REF!,#REF!,"")</f>
        <v>#REF!</v>
      </c>
      <c r="B43" s="282" t="n">
        <v>38</v>
      </c>
      <c r="C43" s="295" t="s">
        <v>272</v>
      </c>
      <c r="D43" s="287" t="n">
        <v>2</v>
      </c>
      <c r="E43" s="288" t="s">
        <v>125</v>
      </c>
      <c r="F43" s="269" t="s">
        <v>367</v>
      </c>
      <c r="G43" s="270" t="s">
        <v>213</v>
      </c>
      <c r="H43" s="251" t="str">
        <f aca="false">VLOOKUP(E43,MD!$C$6:$K$94,3,0)</f>
        <v>瘸左瘸埋右</v>
      </c>
      <c r="I43" s="261" t="s">
        <v>367</v>
      </c>
      <c r="J43" s="251" t="str">
        <f aca="false">VLOOKUP(G43,MD!$C$6:$K$94,3,0)</f>
        <v>美偶</v>
      </c>
      <c r="K43" s="262" t="n">
        <v>2</v>
      </c>
      <c r="L43" s="251" t="n">
        <f aca="false">21+21</f>
        <v>42</v>
      </c>
      <c r="M43" s="251" t="n">
        <f aca="false">17+11</f>
        <v>28</v>
      </c>
      <c r="N43" s="251" t="n">
        <v>0</v>
      </c>
      <c r="O43" s="264" t="s">
        <v>404</v>
      </c>
      <c r="P43" s="296"/>
      <c r="Q43" s="250" t="n">
        <v>1</v>
      </c>
      <c r="R43" s="284" t="s">
        <v>102</v>
      </c>
      <c r="S43" s="271" t="n">
        <v>3</v>
      </c>
      <c r="T43" s="271" t="n">
        <v>0</v>
      </c>
      <c r="U43" s="271" t="n">
        <v>0</v>
      </c>
      <c r="V43" s="271" t="n">
        <f aca="false">S43*3+T43*1+U43*0</f>
        <v>9</v>
      </c>
      <c r="W43" s="296"/>
    </row>
    <row r="44" customFormat="false" ht="17.25" hidden="false" customHeight="false" outlineLevel="0" collapsed="false">
      <c r="A44" s="265" t="e">
        <f aca="false">IF(#REF!&lt;&gt;#REF!,#REF!,"")</f>
        <v>#REF!</v>
      </c>
      <c r="B44" s="282" t="n">
        <v>39</v>
      </c>
      <c r="C44" s="267" t="s">
        <v>272</v>
      </c>
      <c r="D44" s="268" t="n">
        <v>3</v>
      </c>
      <c r="E44" s="269" t="s">
        <v>107</v>
      </c>
      <c r="F44" s="269" t="s">
        <v>367</v>
      </c>
      <c r="G44" s="269" t="s">
        <v>213</v>
      </c>
      <c r="H44" s="251" t="str">
        <f aca="false">VLOOKUP(E44,MD!$C$6:$K$94,3,0)</f>
        <v>消防處</v>
      </c>
      <c r="I44" s="261" t="s">
        <v>367</v>
      </c>
      <c r="J44" s="251" t="str">
        <f aca="false">VLOOKUP(G44,MD!$C$6:$K$94,3,0)</f>
        <v>美偶</v>
      </c>
      <c r="K44" s="262" t="n">
        <v>2</v>
      </c>
      <c r="L44" s="251" t="n">
        <f aca="false">21+21</f>
        <v>42</v>
      </c>
      <c r="M44" s="251" t="n">
        <f aca="false">7+9</f>
        <v>16</v>
      </c>
      <c r="N44" s="251" t="n">
        <v>0</v>
      </c>
      <c r="O44" s="264" t="s">
        <v>405</v>
      </c>
      <c r="P44" s="296"/>
      <c r="Q44" s="250" t="n">
        <v>2</v>
      </c>
      <c r="R44" s="284" t="s">
        <v>120</v>
      </c>
      <c r="S44" s="271" t="n">
        <v>2</v>
      </c>
      <c r="T44" s="271" t="n">
        <v>0</v>
      </c>
      <c r="U44" s="271" t="n">
        <v>1</v>
      </c>
      <c r="V44" s="271" t="n">
        <f aca="false">S44*3+T44*1</f>
        <v>6</v>
      </c>
      <c r="W44" s="296"/>
    </row>
    <row r="45" customFormat="false" ht="17.25" hidden="false" customHeight="false" outlineLevel="0" collapsed="false">
      <c r="A45" s="265" t="e">
        <f aca="false">IF(#REF!&lt;&gt;#REF!,#REF!,"")</f>
        <v>#REF!</v>
      </c>
      <c r="B45" s="282" t="n">
        <v>40</v>
      </c>
      <c r="C45" s="295" t="s">
        <v>272</v>
      </c>
      <c r="D45" s="287" t="n">
        <v>4</v>
      </c>
      <c r="E45" s="288" t="s">
        <v>125</v>
      </c>
      <c r="F45" s="269" t="s">
        <v>367</v>
      </c>
      <c r="G45" s="270" t="s">
        <v>225</v>
      </c>
      <c r="H45" s="251" t="str">
        <f aca="false">VLOOKUP(E45,MD!$C$6:$K$94,3,0)</f>
        <v>瘸左瘸埋右</v>
      </c>
      <c r="I45" s="261" t="s">
        <v>367</v>
      </c>
      <c r="J45" s="251" t="str">
        <f aca="false">VLOOKUP(G45,MD!$C$6:$K$94,3,0)</f>
        <v>浸聖呂</v>
      </c>
      <c r="K45" s="262" t="n">
        <v>2</v>
      </c>
      <c r="L45" s="251" t="n">
        <f aca="false">21+21</f>
        <v>42</v>
      </c>
      <c r="M45" s="251" t="n">
        <f aca="false">18+17</f>
        <v>35</v>
      </c>
      <c r="N45" s="251" t="n">
        <v>0</v>
      </c>
      <c r="O45" s="264" t="s">
        <v>406</v>
      </c>
      <c r="P45" s="296"/>
      <c r="Q45" s="272" t="n">
        <v>3</v>
      </c>
      <c r="R45" s="285" t="s">
        <v>222</v>
      </c>
      <c r="S45" s="273" t="n">
        <v>0</v>
      </c>
      <c r="T45" s="273" t="n">
        <v>1</v>
      </c>
      <c r="U45" s="273" t="n">
        <v>2</v>
      </c>
      <c r="V45" s="273" t="n">
        <f aca="false">S45*3+T45*1</f>
        <v>1</v>
      </c>
      <c r="W45" s="296"/>
    </row>
    <row r="46" customFormat="false" ht="17.25" hidden="false" customHeight="false" outlineLevel="0" collapsed="false">
      <c r="B46" s="279" t="n">
        <v>41</v>
      </c>
      <c r="C46" s="295" t="s">
        <v>272</v>
      </c>
      <c r="D46" s="287" t="n">
        <v>5</v>
      </c>
      <c r="E46" s="288" t="s">
        <v>213</v>
      </c>
      <c r="F46" s="269" t="s">
        <v>367</v>
      </c>
      <c r="G46" s="270" t="s">
        <v>225</v>
      </c>
      <c r="H46" s="251" t="str">
        <f aca="false">VLOOKUP(E46,MD!$C$6:$K$94,3,0)</f>
        <v>美偶</v>
      </c>
      <c r="I46" s="261" t="s">
        <v>367</v>
      </c>
      <c r="J46" s="251" t="str">
        <f aca="false">VLOOKUP(G46,MD!$C$6:$K$94,3,0)</f>
        <v>浸聖呂</v>
      </c>
      <c r="K46" s="262" t="n">
        <v>1</v>
      </c>
      <c r="L46" s="251" t="n">
        <f aca="false">23+19</f>
        <v>42</v>
      </c>
      <c r="M46" s="251" t="n">
        <f aca="false">21+21</f>
        <v>42</v>
      </c>
      <c r="N46" s="251" t="n">
        <v>1</v>
      </c>
      <c r="O46" s="264" t="s">
        <v>407</v>
      </c>
      <c r="P46" s="296"/>
      <c r="Q46" s="250" t="n">
        <v>4</v>
      </c>
      <c r="R46" s="284" t="s">
        <v>210</v>
      </c>
      <c r="S46" s="271" t="n">
        <v>0</v>
      </c>
      <c r="T46" s="271" t="n">
        <v>1</v>
      </c>
      <c r="U46" s="271" t="n">
        <v>2</v>
      </c>
      <c r="V46" s="271" t="n">
        <f aca="false">S46*3+T46*1</f>
        <v>1</v>
      </c>
      <c r="W46" s="296"/>
    </row>
    <row r="47" customFormat="false" ht="17.25" hidden="false" customHeight="false" outlineLevel="0" collapsed="false">
      <c r="B47" s="282" t="n">
        <v>42</v>
      </c>
      <c r="C47" s="276" t="s">
        <v>272</v>
      </c>
      <c r="D47" s="277" t="n">
        <v>6</v>
      </c>
      <c r="E47" s="294" t="s">
        <v>107</v>
      </c>
      <c r="F47" s="278" t="s">
        <v>367</v>
      </c>
      <c r="G47" s="278" t="s">
        <v>125</v>
      </c>
      <c r="H47" s="251" t="str">
        <f aca="false">VLOOKUP(E47,MD!$C$6:$K$94,3,0)</f>
        <v>消防處</v>
      </c>
      <c r="I47" s="261" t="s">
        <v>367</v>
      </c>
      <c r="J47" s="251" t="str">
        <f aca="false">VLOOKUP(G47,MD!$C$6:$K$94,3,0)</f>
        <v>瘸左瘸埋右</v>
      </c>
      <c r="K47" s="262" t="n">
        <v>2</v>
      </c>
      <c r="L47" s="251" t="n">
        <f aca="false">21+24</f>
        <v>45</v>
      </c>
      <c r="M47" s="251" t="n">
        <f aca="false">19+22</f>
        <v>41</v>
      </c>
      <c r="N47" s="251" t="n">
        <v>0</v>
      </c>
      <c r="O47" s="264" t="s">
        <v>408</v>
      </c>
      <c r="P47" s="296"/>
      <c r="W47" s="263"/>
    </row>
    <row r="48" customFormat="false" ht="17.25" hidden="false" customHeight="false" outlineLevel="0" collapsed="false">
      <c r="B48" s="279" t="n">
        <v>43</v>
      </c>
      <c r="C48" s="295" t="s">
        <v>273</v>
      </c>
      <c r="D48" s="287" t="n">
        <v>1</v>
      </c>
      <c r="E48" s="288" t="s">
        <v>113</v>
      </c>
      <c r="F48" s="269" t="s">
        <v>367</v>
      </c>
      <c r="G48" s="270" t="s">
        <v>233</v>
      </c>
      <c r="H48" s="251" t="str">
        <f aca="false">VLOOKUP(E48,MD!$C$6:$K$94,3,0)</f>
        <v>紅藍</v>
      </c>
      <c r="I48" s="261" t="s">
        <v>367</v>
      </c>
      <c r="J48" s="251" t="str">
        <f aca="false">VLOOKUP(G48,MD!$C$6:$K$94,3,0)</f>
        <v>呂郭碧鳳</v>
      </c>
      <c r="K48" s="262" t="n">
        <v>2</v>
      </c>
      <c r="L48" s="251" t="n">
        <f aca="false">21+21</f>
        <v>42</v>
      </c>
      <c r="M48" s="251" t="n">
        <f aca="false">11+8</f>
        <v>19</v>
      </c>
      <c r="N48" s="251" t="n">
        <v>0</v>
      </c>
      <c r="O48" s="264" t="s">
        <v>409</v>
      </c>
      <c r="P48" s="263" t="s">
        <v>273</v>
      </c>
      <c r="Q48" s="263" t="s">
        <v>369</v>
      </c>
      <c r="R48" s="264" t="s">
        <v>50</v>
      </c>
      <c r="S48" s="264" t="s">
        <v>370</v>
      </c>
      <c r="T48" s="264" t="s">
        <v>371</v>
      </c>
      <c r="U48" s="264" t="s">
        <v>372</v>
      </c>
      <c r="V48" s="264" t="s">
        <v>61</v>
      </c>
    </row>
    <row r="49" customFormat="false" ht="17.25" hidden="false" customHeight="false" outlineLevel="0" collapsed="false">
      <c r="B49" s="282" t="n">
        <v>44</v>
      </c>
      <c r="C49" s="295" t="s">
        <v>273</v>
      </c>
      <c r="D49" s="287" t="n">
        <v>2</v>
      </c>
      <c r="E49" s="288" t="s">
        <v>119</v>
      </c>
      <c r="F49" s="269" t="s">
        <v>367</v>
      </c>
      <c r="G49" s="270" t="s">
        <v>205</v>
      </c>
      <c r="H49" s="251" t="str">
        <f aca="false">VLOOKUP(E49,MD!$C$6:$K$94,3,0)</f>
        <v>撈碧鵰</v>
      </c>
      <c r="I49" s="261" t="s">
        <v>367</v>
      </c>
      <c r="J49" s="251" t="str">
        <f aca="false">VLOOKUP(G49,MD!$C$6:$K$94,3,0)</f>
        <v>For&amp;Ray</v>
      </c>
      <c r="K49" s="262" t="n">
        <v>0</v>
      </c>
      <c r="L49" s="251" t="n">
        <f aca="false">11+19</f>
        <v>30</v>
      </c>
      <c r="M49" s="251" t="n">
        <f aca="false">21+21</f>
        <v>42</v>
      </c>
      <c r="N49" s="251" t="n">
        <v>2</v>
      </c>
      <c r="O49" s="264" t="s">
        <v>410</v>
      </c>
      <c r="Q49" s="250" t="n">
        <v>1</v>
      </c>
      <c r="R49" s="283" t="s">
        <v>202</v>
      </c>
      <c r="S49" s="271" t="n">
        <v>3</v>
      </c>
      <c r="T49" s="271" t="n">
        <v>0</v>
      </c>
      <c r="U49" s="271" t="n">
        <v>0</v>
      </c>
      <c r="V49" s="271" t="n">
        <f aca="false">S49*3+T49*1+U49*0</f>
        <v>9</v>
      </c>
    </row>
    <row r="50" customFormat="false" ht="17.25" hidden="false" customHeight="false" outlineLevel="0" collapsed="false">
      <c r="B50" s="282" t="n">
        <v>45</v>
      </c>
      <c r="C50" s="267" t="s">
        <v>273</v>
      </c>
      <c r="D50" s="268" t="n">
        <v>3</v>
      </c>
      <c r="E50" s="269" t="s">
        <v>113</v>
      </c>
      <c r="F50" s="269" t="s">
        <v>367</v>
      </c>
      <c r="G50" s="269" t="s">
        <v>205</v>
      </c>
      <c r="H50" s="251" t="str">
        <f aca="false">VLOOKUP(E50,MD!$C$6:$K$94,3,0)</f>
        <v>紅藍</v>
      </c>
      <c r="I50" s="261" t="s">
        <v>367</v>
      </c>
      <c r="J50" s="251" t="str">
        <f aca="false">VLOOKUP(G50,MD!$C$6:$K$94,3,0)</f>
        <v>For&amp;Ray</v>
      </c>
      <c r="K50" s="262" t="n">
        <v>0</v>
      </c>
      <c r="L50" s="251" t="n">
        <v>0</v>
      </c>
      <c r="M50" s="251" t="n">
        <f aca="false">21+21</f>
        <v>42</v>
      </c>
      <c r="N50" s="251" t="n">
        <v>2</v>
      </c>
      <c r="O50" s="281" t="s">
        <v>411</v>
      </c>
      <c r="P50" s="263"/>
      <c r="Q50" s="250" t="n">
        <v>2</v>
      </c>
      <c r="R50" s="284" t="s">
        <v>114</v>
      </c>
      <c r="S50" s="271" t="n">
        <v>2</v>
      </c>
      <c r="T50" s="271" t="n">
        <v>0</v>
      </c>
      <c r="U50" s="271" t="n">
        <v>1</v>
      </c>
      <c r="V50" s="271" t="n">
        <f aca="false">S50*3+T50*1+U50*0</f>
        <v>6</v>
      </c>
    </row>
    <row r="51" customFormat="false" ht="17.25" hidden="false" customHeight="false" outlineLevel="0" collapsed="false">
      <c r="B51" s="282" t="n">
        <v>46</v>
      </c>
      <c r="C51" s="295" t="s">
        <v>273</v>
      </c>
      <c r="D51" s="287" t="n">
        <v>4</v>
      </c>
      <c r="E51" s="288" t="s">
        <v>119</v>
      </c>
      <c r="F51" s="269" t="s">
        <v>367</v>
      </c>
      <c r="G51" s="270" t="s">
        <v>233</v>
      </c>
      <c r="H51" s="251" t="str">
        <f aca="false">VLOOKUP(E51,MD!$C$6:$K$94,3,0)</f>
        <v>撈碧鵰</v>
      </c>
      <c r="I51" s="261" t="s">
        <v>367</v>
      </c>
      <c r="J51" s="251" t="str">
        <f aca="false">VLOOKUP(G51,MD!$C$6:$K$94,3,0)</f>
        <v>呂郭碧鳳</v>
      </c>
      <c r="K51" s="262" t="n">
        <v>2</v>
      </c>
      <c r="L51" s="251" t="n">
        <v>42</v>
      </c>
      <c r="M51" s="251" t="n">
        <v>0</v>
      </c>
      <c r="N51" s="251" t="n">
        <v>0</v>
      </c>
      <c r="O51" s="281" t="s">
        <v>412</v>
      </c>
      <c r="Q51" s="272" t="n">
        <v>3</v>
      </c>
      <c r="R51" s="285" t="s">
        <v>108</v>
      </c>
      <c r="S51" s="273" t="n">
        <v>1</v>
      </c>
      <c r="T51" s="273" t="n">
        <v>0</v>
      </c>
      <c r="U51" s="273" t="n">
        <v>2</v>
      </c>
      <c r="V51" s="273" t="n">
        <f aca="false">S51*3+T51*1+U51*0</f>
        <v>3</v>
      </c>
    </row>
    <row r="52" customFormat="false" ht="17.25" hidden="false" customHeight="false" outlineLevel="0" collapsed="false">
      <c r="B52" s="279" t="n">
        <v>47</v>
      </c>
      <c r="C52" s="295" t="s">
        <v>273</v>
      </c>
      <c r="D52" s="287" t="n">
        <v>5</v>
      </c>
      <c r="E52" s="288" t="s">
        <v>205</v>
      </c>
      <c r="F52" s="269" t="s">
        <v>367</v>
      </c>
      <c r="G52" s="270" t="s">
        <v>233</v>
      </c>
      <c r="H52" s="251" t="str">
        <f aca="false">VLOOKUP(E52,MD!$C$6:$K$94,3,0)</f>
        <v>For&amp;Ray</v>
      </c>
      <c r="I52" s="261" t="s">
        <v>367</v>
      </c>
      <c r="J52" s="251" t="str">
        <f aca="false">VLOOKUP(G52,MD!$C$6:$K$94,3,0)</f>
        <v>呂郭碧鳳</v>
      </c>
      <c r="K52" s="262" t="n">
        <v>2</v>
      </c>
      <c r="L52" s="251" t="n">
        <v>42</v>
      </c>
      <c r="M52" s="251" t="n">
        <v>0</v>
      </c>
      <c r="N52" s="251" t="n">
        <v>0</v>
      </c>
      <c r="O52" s="281" t="s">
        <v>412</v>
      </c>
      <c r="Q52" s="250" t="n">
        <v>4</v>
      </c>
      <c r="R52" s="284" t="s">
        <v>230</v>
      </c>
      <c r="S52" s="271" t="n">
        <v>0</v>
      </c>
      <c r="T52" s="271" t="n">
        <v>0</v>
      </c>
      <c r="U52" s="271" t="n">
        <v>3</v>
      </c>
      <c r="V52" s="271" t="n">
        <f aca="false">S52*3+T52*1</f>
        <v>0</v>
      </c>
    </row>
    <row r="53" customFormat="false" ht="17.25" hidden="false" customHeight="false" outlineLevel="0" collapsed="false">
      <c r="B53" s="282" t="n">
        <v>48</v>
      </c>
      <c r="C53" s="299" t="s">
        <v>273</v>
      </c>
      <c r="D53" s="277" t="n">
        <v>6</v>
      </c>
      <c r="E53" s="294" t="s">
        <v>113</v>
      </c>
      <c r="F53" s="278" t="s">
        <v>367</v>
      </c>
      <c r="G53" s="278" t="s">
        <v>119</v>
      </c>
      <c r="H53" s="251" t="str">
        <f aca="false">VLOOKUP(E53,MD!$C$6:$K$94,3,0)</f>
        <v>紅藍</v>
      </c>
      <c r="I53" s="261" t="s">
        <v>367</v>
      </c>
      <c r="J53" s="251" t="str">
        <f aca="false">VLOOKUP(G53,MD!$C$6:$K$94,3,0)</f>
        <v>撈碧鵰</v>
      </c>
      <c r="K53" s="262" t="n">
        <v>0</v>
      </c>
      <c r="L53" s="251" t="n">
        <v>0</v>
      </c>
      <c r="M53" s="251" t="n">
        <f aca="false">21+21</f>
        <v>42</v>
      </c>
      <c r="N53" s="251" t="n">
        <v>2</v>
      </c>
      <c r="O53" s="281" t="s">
        <v>411</v>
      </c>
    </row>
    <row r="54" customFormat="false" ht="17.25" hidden="false" customHeight="false" outlineLevel="0" collapsed="false">
      <c r="H54" s="300"/>
      <c r="I54" s="300"/>
      <c r="J54" s="300"/>
      <c r="P54" s="298"/>
    </row>
    <row r="67" customFormat="false" ht="17.25" hidden="false" customHeight="false" outlineLevel="0" collapsed="false">
      <c r="Q67" s="298"/>
      <c r="R67" s="298"/>
      <c r="S67" s="298"/>
      <c r="T67" s="298"/>
      <c r="U67" s="298"/>
      <c r="V67" s="298"/>
      <c r="W67" s="298"/>
    </row>
    <row r="68" customFormat="false" ht="17.25" hidden="false" customHeight="false" outlineLevel="0" collapsed="false">
      <c r="P68" s="298"/>
    </row>
    <row r="69" customFormat="false" ht="17.25" hidden="false" customHeight="false" outlineLevel="0" collapsed="false">
      <c r="P69" s="298"/>
    </row>
    <row r="70" customFormat="false" ht="17.25" hidden="false" customHeight="false" outlineLevel="0" collapsed="false">
      <c r="P70" s="298"/>
    </row>
    <row r="71" customFormat="false" ht="17.25" hidden="false" customHeight="false" outlineLevel="0" collapsed="false">
      <c r="P71" s="298"/>
    </row>
    <row r="81" customFormat="false" ht="17.25" hidden="false" customHeight="false" outlineLevel="0" collapsed="false">
      <c r="Q81" s="298"/>
      <c r="R81" s="298"/>
      <c r="S81" s="298"/>
      <c r="T81" s="298"/>
      <c r="U81" s="298"/>
      <c r="V81" s="298"/>
      <c r="W81" s="298"/>
    </row>
    <row r="82" customFormat="false" ht="17.25" hidden="false" customHeight="false" outlineLevel="0" collapsed="false">
      <c r="P82" s="298"/>
      <c r="Q82" s="298"/>
      <c r="R82" s="298"/>
      <c r="S82" s="298"/>
      <c r="T82" s="298"/>
      <c r="U82" s="298"/>
      <c r="V82" s="298"/>
      <c r="W82" s="298"/>
    </row>
    <row r="83" customFormat="false" ht="17.25" hidden="false" customHeight="false" outlineLevel="0" collapsed="false">
      <c r="P83" s="298"/>
      <c r="Q83" s="298"/>
      <c r="R83" s="298"/>
      <c r="S83" s="298"/>
      <c r="T83" s="298"/>
      <c r="U83" s="298"/>
      <c r="V83" s="298"/>
      <c r="W83" s="298"/>
    </row>
    <row r="84" customFormat="false" ht="17.25" hidden="false" customHeight="false" outlineLevel="0" collapsed="false">
      <c r="P84" s="298"/>
      <c r="Q84" s="298"/>
      <c r="R84" s="298"/>
      <c r="S84" s="298"/>
      <c r="T84" s="298"/>
      <c r="U84" s="298"/>
      <c r="V84" s="298"/>
      <c r="W84" s="298"/>
    </row>
    <row r="85" customFormat="false" ht="17.25" hidden="false" customHeight="false" outlineLevel="0" collapsed="false">
      <c r="P85" s="298"/>
    </row>
  </sheetData>
  <mergeCells count="4">
    <mergeCell ref="C4:D4"/>
    <mergeCell ref="E4:G4"/>
    <mergeCell ref="C5:D5"/>
    <mergeCell ref="E5:G5"/>
  </mergeCells>
  <printOptions headings="false" gridLines="false" gridLinesSet="true" horizontalCentered="true" verticalCentered="true"/>
  <pageMargins left="0.329861111111111" right="0.370138888888889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72"/>
  <sheetViews>
    <sheetView showFormulas="false" showGridLines="true" showRowColHeaders="true" showZeros="true" rightToLeft="false" tabSelected="false" showOutlineSymbols="true" defaultGridColor="true" view="normal" topLeftCell="E1" colorId="64" zoomScale="75" zoomScaleNormal="75" zoomScalePageLayoutView="100" workbookViewId="0">
      <selection pane="topLeft" activeCell="O14" activeCellId="0" sqref="O14"/>
    </sheetView>
  </sheetViews>
  <sheetFormatPr defaultRowHeight="22.5" zeroHeight="false" outlineLevelRow="0" outlineLevelCol="0"/>
  <cols>
    <col collapsed="false" customWidth="true" hidden="false" outlineLevel="0" max="1" min="1" style="301" width="3.66"/>
    <col collapsed="false" customWidth="true" hidden="false" outlineLevel="0" max="4" min="2" style="301" width="9"/>
    <col collapsed="false" customWidth="true" hidden="false" outlineLevel="0" max="5" min="5" style="302" width="26.11"/>
    <col collapsed="false" customWidth="true" hidden="false" outlineLevel="0" max="6" min="6" style="302" width="17.55"/>
    <col collapsed="false" customWidth="true" hidden="false" outlineLevel="0" max="7" min="7" style="302" width="11.78"/>
    <col collapsed="false" customWidth="true" hidden="false" outlineLevel="0" max="8" min="8" style="302" width="7.33"/>
    <col collapsed="false" customWidth="true" hidden="false" outlineLevel="0" max="9" min="9" style="302" width="17.55"/>
    <col collapsed="false" customWidth="true" hidden="false" outlineLevel="0" max="10" min="10" style="302" width="11.78"/>
    <col collapsed="false" customWidth="true" hidden="false" outlineLevel="0" max="11" min="11" style="302" width="8.66"/>
    <col collapsed="false" customWidth="true" hidden="false" outlineLevel="0" max="12" min="12" style="302" width="7.22"/>
    <col collapsed="false" customWidth="true" hidden="false" outlineLevel="0" max="13" min="13" style="301" width="15.22"/>
    <col collapsed="false" customWidth="true" hidden="false" outlineLevel="0" max="14" min="14" style="17" width="18.67"/>
    <col collapsed="false" customWidth="true" hidden="false" outlineLevel="0" max="15" min="15" style="301" width="17.55"/>
    <col collapsed="false" customWidth="true" hidden="true" outlineLevel="0" max="16" min="16" style="301" width="23.11"/>
    <col collapsed="false" customWidth="true" hidden="true" outlineLevel="0" max="17" min="17" style="301" width="17.66"/>
    <col collapsed="false" customWidth="true" hidden="true" outlineLevel="0" max="18" min="18" style="301" width="15.89"/>
    <col collapsed="false" customWidth="true" hidden="true" outlineLevel="0" max="19" min="19" style="301" width="18.22"/>
    <col collapsed="false" customWidth="true" hidden="false" outlineLevel="0" max="1025" min="20" style="301" width="7.67"/>
  </cols>
  <sheetData>
    <row r="1" customFormat="false" ht="21" hidden="false" customHeight="true" outlineLevel="0" collapsed="false">
      <c r="A1" s="298"/>
      <c r="B1" s="303" t="s">
        <v>45</v>
      </c>
      <c r="C1" s="304"/>
      <c r="D1" s="304"/>
      <c r="E1" s="17"/>
      <c r="F1" s="19"/>
      <c r="G1" s="19"/>
      <c r="H1" s="19"/>
      <c r="I1" s="19"/>
      <c r="J1" s="19"/>
      <c r="K1" s="19"/>
      <c r="L1" s="19"/>
      <c r="M1" s="305"/>
      <c r="O1" s="298"/>
      <c r="P1" s="298"/>
      <c r="Q1" s="298"/>
    </row>
    <row r="2" customFormat="false" ht="21" hidden="false" customHeight="true" outlineLevel="0" collapsed="false">
      <c r="A2" s="298"/>
      <c r="B2" s="306" t="s">
        <v>46</v>
      </c>
      <c r="C2" s="306"/>
      <c r="D2" s="306"/>
      <c r="E2" s="19"/>
      <c r="F2" s="19"/>
      <c r="G2" s="19"/>
      <c r="H2" s="19"/>
      <c r="I2" s="19"/>
      <c r="J2" s="19"/>
      <c r="K2" s="20"/>
      <c r="L2" s="20"/>
      <c r="M2" s="305"/>
      <c r="O2" s="298"/>
      <c r="P2" s="298"/>
      <c r="Q2" s="298"/>
    </row>
    <row r="3" customFormat="false" ht="21" hidden="false" customHeight="true" outlineLevel="0" collapsed="false">
      <c r="A3" s="298"/>
      <c r="B3" s="307" t="s">
        <v>413</v>
      </c>
      <c r="C3" s="308"/>
      <c r="D3" s="308"/>
      <c r="E3" s="17"/>
      <c r="F3" s="20"/>
      <c r="G3" s="20"/>
      <c r="H3" s="20"/>
      <c r="I3" s="20"/>
      <c r="J3" s="20"/>
      <c r="K3" s="20"/>
      <c r="L3" s="20"/>
      <c r="M3" s="309"/>
      <c r="N3" s="26"/>
      <c r="O3" s="310"/>
      <c r="P3" s="298"/>
      <c r="Q3" s="298"/>
    </row>
    <row r="4" customFormat="false" ht="21" hidden="false" customHeight="true" outlineLevel="0" collapsed="false">
      <c r="A4" s="298"/>
      <c r="B4" s="311" t="s">
        <v>48</v>
      </c>
      <c r="C4" s="312" t="s">
        <v>49</v>
      </c>
      <c r="D4" s="313" t="s">
        <v>50</v>
      </c>
      <c r="E4" s="314" t="s">
        <v>51</v>
      </c>
      <c r="F4" s="315"/>
      <c r="G4" s="316"/>
      <c r="H4" s="317" t="s">
        <v>52</v>
      </c>
      <c r="I4" s="315"/>
      <c r="J4" s="316"/>
      <c r="K4" s="317" t="s">
        <v>52</v>
      </c>
      <c r="L4" s="318" t="s">
        <v>53</v>
      </c>
      <c r="M4" s="314" t="s">
        <v>54</v>
      </c>
      <c r="N4" s="46"/>
      <c r="O4" s="60"/>
      <c r="P4" s="298"/>
      <c r="Q4" s="298"/>
    </row>
    <row r="5" customFormat="false" ht="21" hidden="false" customHeight="true" outlineLevel="0" collapsed="false">
      <c r="A5" s="298"/>
      <c r="B5" s="319" t="s">
        <v>55</v>
      </c>
      <c r="C5" s="320" t="s">
        <v>56</v>
      </c>
      <c r="D5" s="321" t="s">
        <v>57</v>
      </c>
      <c r="E5" s="322" t="s">
        <v>58</v>
      </c>
      <c r="F5" s="323" t="s">
        <v>414</v>
      </c>
      <c r="G5" s="323" t="s">
        <v>60</v>
      </c>
      <c r="H5" s="324" t="s">
        <v>61</v>
      </c>
      <c r="I5" s="323" t="s">
        <v>415</v>
      </c>
      <c r="J5" s="323" t="s">
        <v>60</v>
      </c>
      <c r="K5" s="324" t="s">
        <v>61</v>
      </c>
      <c r="L5" s="325" t="s">
        <v>61</v>
      </c>
      <c r="M5" s="326" t="s">
        <v>56</v>
      </c>
      <c r="N5" s="327"/>
      <c r="O5" s="328" t="s">
        <v>63</v>
      </c>
      <c r="P5" s="329" t="s">
        <v>64</v>
      </c>
      <c r="Q5" s="330" t="s">
        <v>65</v>
      </c>
      <c r="R5" s="47" t="s">
        <v>64</v>
      </c>
      <c r="S5" s="48" t="s">
        <v>65</v>
      </c>
    </row>
    <row r="6" customFormat="false" ht="20.1" hidden="false" customHeight="true" outlineLevel="0" collapsed="false">
      <c r="A6" s="331"/>
      <c r="B6" s="332" t="n">
        <v>1</v>
      </c>
      <c r="C6" s="333" t="str">
        <f aca="false">M6</f>
        <v>A1</v>
      </c>
      <c r="D6" s="333" t="n">
        <v>1</v>
      </c>
      <c r="E6" s="334" t="s">
        <v>416</v>
      </c>
      <c r="F6" s="334" t="s">
        <v>417</v>
      </c>
      <c r="G6" s="333" t="s">
        <v>418</v>
      </c>
      <c r="H6" s="335" t="n">
        <v>45</v>
      </c>
      <c r="I6" s="334" t="s">
        <v>419</v>
      </c>
      <c r="J6" s="333" t="s">
        <v>420</v>
      </c>
      <c r="K6" s="335" t="n">
        <v>45</v>
      </c>
      <c r="L6" s="336" t="n">
        <f aca="false">H6+K6</f>
        <v>90</v>
      </c>
      <c r="M6" s="337" t="s">
        <v>71</v>
      </c>
      <c r="N6" s="76"/>
      <c r="O6" s="77"/>
      <c r="P6" s="338" t="e">
        <f aca="false">VLOOKUP(E6,WBFormat!N$36:O$54,2,0)</f>
        <v>#N/A</v>
      </c>
      <c r="Q6" s="338" t="e">
        <f aca="false">P6/2</f>
        <v>#N/A</v>
      </c>
      <c r="R6" s="302"/>
      <c r="S6" s="302" t="n">
        <f aca="false">R6/2</f>
        <v>0</v>
      </c>
    </row>
    <row r="7" customFormat="false" ht="20.1" hidden="false" customHeight="true" outlineLevel="0" collapsed="false">
      <c r="A7" s="331"/>
      <c r="B7" s="339" t="n">
        <v>2</v>
      </c>
      <c r="C7" s="60" t="str">
        <f aca="false">M7</f>
        <v>B1</v>
      </c>
      <c r="D7" s="60" t="n">
        <v>2</v>
      </c>
      <c r="E7" s="340" t="s">
        <v>421</v>
      </c>
      <c r="F7" s="341" t="s">
        <v>422</v>
      </c>
      <c r="G7" s="340" t="s">
        <v>423</v>
      </c>
      <c r="H7" s="342" t="n">
        <v>41.25</v>
      </c>
      <c r="I7" s="341" t="s">
        <v>424</v>
      </c>
      <c r="J7" s="340" t="s">
        <v>425</v>
      </c>
      <c r="K7" s="342" t="n">
        <v>41.25</v>
      </c>
      <c r="L7" s="343" t="n">
        <f aca="false">H7+K7</f>
        <v>82.5</v>
      </c>
      <c r="M7" s="344" t="s">
        <v>77</v>
      </c>
      <c r="N7" s="59"/>
      <c r="O7" s="60"/>
      <c r="P7" s="338" t="e">
        <f aca="false">VLOOKUP(E7,WBFormat!N$36:O$54,2,0)</f>
        <v>#N/A</v>
      </c>
      <c r="Q7" s="338" t="e">
        <f aca="false">P7/2</f>
        <v>#N/A</v>
      </c>
      <c r="R7" s="302"/>
      <c r="S7" s="302" t="n">
        <f aca="false">R7/2</f>
        <v>0</v>
      </c>
    </row>
    <row r="8" customFormat="false" ht="20.1" hidden="false" customHeight="true" outlineLevel="0" collapsed="false">
      <c r="A8" s="331"/>
      <c r="B8" s="339" t="n">
        <v>3</v>
      </c>
      <c r="C8" s="60" t="str">
        <f aca="false">M8</f>
        <v>C1</v>
      </c>
      <c r="D8" s="60" t="n">
        <v>3</v>
      </c>
      <c r="E8" s="340" t="s">
        <v>426</v>
      </c>
      <c r="F8" s="341" t="s">
        <v>427</v>
      </c>
      <c r="G8" s="63" t="s">
        <v>428</v>
      </c>
      <c r="H8" s="342" t="n">
        <v>30</v>
      </c>
      <c r="I8" s="341" t="s">
        <v>429</v>
      </c>
      <c r="J8" s="340" t="s">
        <v>430</v>
      </c>
      <c r="K8" s="342" t="n">
        <v>30</v>
      </c>
      <c r="L8" s="343" t="n">
        <f aca="false">H8+K8</f>
        <v>60</v>
      </c>
      <c r="M8" s="344" t="s">
        <v>83</v>
      </c>
      <c r="N8" s="59"/>
      <c r="O8" s="60"/>
      <c r="P8" s="338" t="e">
        <f aca="false">VLOOKUP(E8,WBFormat!N$36:O$54,2,0)</f>
        <v>#N/A</v>
      </c>
      <c r="Q8" s="338" t="e">
        <f aca="false">P8/2</f>
        <v>#N/A</v>
      </c>
      <c r="R8" s="302"/>
      <c r="S8" s="302" t="n">
        <f aca="false">R8/2</f>
        <v>0</v>
      </c>
    </row>
    <row r="9" customFormat="false" ht="20.1" hidden="false" customHeight="true" outlineLevel="0" collapsed="false">
      <c r="A9" s="331"/>
      <c r="B9" s="339" t="n">
        <v>4</v>
      </c>
      <c r="C9" s="60" t="str">
        <f aca="false">M9</f>
        <v>D1</v>
      </c>
      <c r="D9" s="60" t="n">
        <v>4</v>
      </c>
      <c r="E9" s="341" t="s">
        <v>431</v>
      </c>
      <c r="F9" s="341" t="s">
        <v>432</v>
      </c>
      <c r="G9" s="340" t="s">
        <v>433</v>
      </c>
      <c r="H9" s="342" t="n">
        <v>45</v>
      </c>
      <c r="I9" s="341" t="s">
        <v>434</v>
      </c>
      <c r="J9" s="345" t="s">
        <v>195</v>
      </c>
      <c r="K9" s="342" t="n">
        <v>0</v>
      </c>
      <c r="L9" s="343" t="n">
        <f aca="false">H9+K9</f>
        <v>45</v>
      </c>
      <c r="M9" s="344" t="s">
        <v>89</v>
      </c>
      <c r="N9" s="59"/>
      <c r="O9" s="60"/>
      <c r="P9" s="338" t="n">
        <v>72</v>
      </c>
      <c r="Q9" s="338" t="n">
        <f aca="false">P9/2</f>
        <v>36</v>
      </c>
      <c r="R9" s="302"/>
      <c r="S9" s="302" t="n">
        <f aca="false">R9/2</f>
        <v>0</v>
      </c>
    </row>
    <row r="10" customFormat="false" ht="20.1" hidden="false" customHeight="true" outlineLevel="0" collapsed="false">
      <c r="A10" s="331"/>
      <c r="B10" s="339" t="n">
        <v>5</v>
      </c>
      <c r="C10" s="60" t="str">
        <f aca="false">M10</f>
        <v>D2</v>
      </c>
      <c r="D10" s="60" t="n">
        <v>5</v>
      </c>
      <c r="E10" s="340" t="s">
        <v>435</v>
      </c>
      <c r="F10" s="341" t="s">
        <v>436</v>
      </c>
      <c r="G10" s="340" t="s">
        <v>437</v>
      </c>
      <c r="H10" s="346" t="n">
        <v>24</v>
      </c>
      <c r="I10" s="341" t="s">
        <v>438</v>
      </c>
      <c r="J10" s="340" t="s">
        <v>439</v>
      </c>
      <c r="K10" s="342" t="n">
        <v>18</v>
      </c>
      <c r="L10" s="343" t="n">
        <f aca="false">H10+K10</f>
        <v>42</v>
      </c>
      <c r="M10" s="344" t="s">
        <v>143</v>
      </c>
      <c r="N10" s="59"/>
      <c r="O10" s="60"/>
      <c r="P10" s="338" t="e">
        <f aca="false">VLOOKUP(E10,WBFormat!N$36:O$54,2,0)</f>
        <v>#N/A</v>
      </c>
      <c r="Q10" s="338" t="e">
        <f aca="false">P10/2</f>
        <v>#N/A</v>
      </c>
      <c r="R10" s="302" t="n">
        <v>0</v>
      </c>
      <c r="S10" s="302" t="n">
        <f aca="false">R10/2</f>
        <v>0</v>
      </c>
    </row>
    <row r="11" customFormat="false" ht="20.1" hidden="false" customHeight="true" outlineLevel="0" collapsed="false">
      <c r="A11" s="331"/>
      <c r="B11" s="339" t="n">
        <v>6</v>
      </c>
      <c r="C11" s="60" t="str">
        <f aca="false">M11</f>
        <v>C2</v>
      </c>
      <c r="D11" s="60" t="n">
        <v>6</v>
      </c>
      <c r="E11" s="340" t="s">
        <v>440</v>
      </c>
      <c r="F11" s="341" t="s">
        <v>441</v>
      </c>
      <c r="G11" s="340" t="s">
        <v>442</v>
      </c>
      <c r="H11" s="342" t="n">
        <v>0</v>
      </c>
      <c r="I11" s="341" t="s">
        <v>443</v>
      </c>
      <c r="J11" s="340" t="s">
        <v>444</v>
      </c>
      <c r="K11" s="342" t="n">
        <v>33</v>
      </c>
      <c r="L11" s="343" t="n">
        <f aca="false">H11+K11</f>
        <v>33</v>
      </c>
      <c r="M11" s="344" t="s">
        <v>149</v>
      </c>
      <c r="N11" s="59"/>
      <c r="O11" s="60"/>
      <c r="P11" s="338" t="e">
        <f aca="false">VLOOKUP(E11,WBFormat!N$36:O$54,2,0)</f>
        <v>#N/A</v>
      </c>
      <c r="Q11" s="338" t="e">
        <f aca="false">P11/2</f>
        <v>#N/A</v>
      </c>
      <c r="R11" s="302"/>
      <c r="S11" s="302" t="n">
        <f aca="false">R11/2</f>
        <v>0</v>
      </c>
    </row>
    <row r="12" customFormat="false" ht="20.1" hidden="false" customHeight="true" outlineLevel="0" collapsed="false">
      <c r="A12" s="331"/>
      <c r="B12" s="339" t="n">
        <v>7</v>
      </c>
      <c r="C12" s="60" t="str">
        <f aca="false">M12</f>
        <v>B2</v>
      </c>
      <c r="D12" s="60" t="n">
        <v>7</v>
      </c>
      <c r="E12" s="340" t="s">
        <v>445</v>
      </c>
      <c r="F12" s="341" t="s">
        <v>446</v>
      </c>
      <c r="G12" s="340" t="s">
        <v>447</v>
      </c>
      <c r="H12" s="342" t="n">
        <v>9</v>
      </c>
      <c r="I12" s="341" t="s">
        <v>448</v>
      </c>
      <c r="J12" s="340" t="s">
        <v>449</v>
      </c>
      <c r="K12" s="342" t="n">
        <v>9</v>
      </c>
      <c r="L12" s="343" t="n">
        <f aca="false">H12+K12</f>
        <v>18</v>
      </c>
      <c r="M12" s="344" t="s">
        <v>155</v>
      </c>
      <c r="N12" s="59"/>
      <c r="O12" s="60"/>
      <c r="P12" s="338" t="e">
        <f aca="false">VLOOKUP(E12,WBFormat!N$36:O$54,2,0)</f>
        <v>#N/A</v>
      </c>
      <c r="Q12" s="338" t="e">
        <f aca="false">P12/2</f>
        <v>#N/A</v>
      </c>
      <c r="R12" s="302"/>
      <c r="S12" s="302" t="n">
        <f aca="false">R12/2</f>
        <v>0</v>
      </c>
    </row>
    <row r="13" customFormat="false" ht="20.1" hidden="false" customHeight="true" outlineLevel="0" collapsed="false">
      <c r="A13" s="331"/>
      <c r="B13" s="339" t="n">
        <v>8</v>
      </c>
      <c r="C13" s="60" t="str">
        <f aca="false">M13</f>
        <v>A2</v>
      </c>
      <c r="D13" s="60" t="n">
        <v>8</v>
      </c>
      <c r="E13" s="340" t="s">
        <v>450</v>
      </c>
      <c r="F13" s="341" t="s">
        <v>451</v>
      </c>
      <c r="G13" s="340" t="s">
        <v>452</v>
      </c>
      <c r="H13" s="342" t="n">
        <v>9</v>
      </c>
      <c r="I13" s="341" t="s">
        <v>453</v>
      </c>
      <c r="J13" s="345" t="s">
        <v>195</v>
      </c>
      <c r="K13" s="342" t="n">
        <v>0</v>
      </c>
      <c r="L13" s="343" t="n">
        <f aca="false">H13+K13</f>
        <v>9</v>
      </c>
      <c r="M13" s="344" t="s">
        <v>161</v>
      </c>
      <c r="N13" s="59"/>
      <c r="O13" s="60"/>
      <c r="P13" s="338" t="e">
        <f aca="false">VLOOKUP(E13,WBFormat!N$36:O$54,2,0)</f>
        <v>#N/A</v>
      </c>
      <c r="Q13" s="338" t="e">
        <f aca="false">P13/2</f>
        <v>#N/A</v>
      </c>
      <c r="R13" s="302" t="n">
        <v>48</v>
      </c>
      <c r="S13" s="302" t="n">
        <f aca="false">R13/2</f>
        <v>24</v>
      </c>
    </row>
    <row r="14" customFormat="false" ht="20.1" hidden="false" customHeight="true" outlineLevel="0" collapsed="false">
      <c r="A14" s="331"/>
      <c r="B14" s="339" t="n">
        <v>9</v>
      </c>
      <c r="C14" s="60" t="str">
        <f aca="false">M14</f>
        <v>D4</v>
      </c>
      <c r="D14" s="60" t="n">
        <v>9</v>
      </c>
      <c r="E14" s="340" t="s">
        <v>454</v>
      </c>
      <c r="F14" s="341" t="s">
        <v>455</v>
      </c>
      <c r="G14" s="345" t="s">
        <v>195</v>
      </c>
      <c r="H14" s="342" t="n">
        <v>0</v>
      </c>
      <c r="I14" s="341" t="s">
        <v>456</v>
      </c>
      <c r="J14" s="345" t="s">
        <v>195</v>
      </c>
      <c r="K14" s="342" t="n">
        <v>0</v>
      </c>
      <c r="L14" s="343" t="n">
        <f aca="false">H14+K14</f>
        <v>0</v>
      </c>
      <c r="M14" s="347" t="s">
        <v>217</v>
      </c>
      <c r="N14" s="348" t="s">
        <v>457</v>
      </c>
      <c r="O14" s="60"/>
      <c r="P14" s="338" t="e">
        <f aca="false">VLOOKUP(E14,WBFormat!N$36:O$54,2,0)</f>
        <v>#N/A</v>
      </c>
      <c r="Q14" s="338" t="e">
        <f aca="false">P14/2</f>
        <v>#N/A</v>
      </c>
      <c r="R14" s="302"/>
      <c r="S14" s="302" t="n">
        <f aca="false">R14/2</f>
        <v>0</v>
      </c>
    </row>
    <row r="15" customFormat="false" ht="20.1" hidden="false" customHeight="true" outlineLevel="0" collapsed="false">
      <c r="A15" s="331"/>
      <c r="B15" s="339" t="n">
        <v>10</v>
      </c>
      <c r="C15" s="60" t="str">
        <f aca="false">M15</f>
        <v>D3</v>
      </c>
      <c r="D15" s="60" t="n">
        <v>9</v>
      </c>
      <c r="E15" s="341" t="s">
        <v>458</v>
      </c>
      <c r="F15" s="341" t="s">
        <v>459</v>
      </c>
      <c r="G15" s="345" t="s">
        <v>195</v>
      </c>
      <c r="H15" s="342" t="n">
        <v>0</v>
      </c>
      <c r="I15" s="341" t="s">
        <v>460</v>
      </c>
      <c r="J15" s="340" t="s">
        <v>461</v>
      </c>
      <c r="K15" s="342" t="n">
        <v>0</v>
      </c>
      <c r="L15" s="343" t="n">
        <f aca="false">H15+K15</f>
        <v>0</v>
      </c>
      <c r="M15" s="347" t="s">
        <v>184</v>
      </c>
      <c r="N15" s="348" t="s">
        <v>457</v>
      </c>
      <c r="O15" s="60"/>
      <c r="P15" s="338" t="e">
        <f aca="false">VLOOKUP(E15,WBFormat!N$36:O$54,2,0)</f>
        <v>#N/A</v>
      </c>
      <c r="Q15" s="338" t="e">
        <f aca="false">P15/2</f>
        <v>#N/A</v>
      </c>
      <c r="R15" s="302" t="n">
        <v>48</v>
      </c>
      <c r="S15" s="302" t="n">
        <f aca="false">R15/2</f>
        <v>24</v>
      </c>
    </row>
    <row r="16" customFormat="false" ht="20.1" hidden="false" customHeight="true" outlineLevel="0" collapsed="false">
      <c r="A16" s="331"/>
      <c r="B16" s="339" t="n">
        <v>11</v>
      </c>
      <c r="C16" s="60" t="str">
        <f aca="false">M16</f>
        <v>A3</v>
      </c>
      <c r="D16" s="60" t="n">
        <v>9</v>
      </c>
      <c r="E16" s="340" t="s">
        <v>462</v>
      </c>
      <c r="F16" s="341" t="s">
        <v>463</v>
      </c>
      <c r="G16" s="340" t="s">
        <v>464</v>
      </c>
      <c r="H16" s="342" t="n">
        <v>0</v>
      </c>
      <c r="I16" s="341" t="s">
        <v>465</v>
      </c>
      <c r="J16" s="340" t="s">
        <v>466</v>
      </c>
      <c r="K16" s="342" t="n">
        <v>0</v>
      </c>
      <c r="L16" s="343" t="n">
        <f aca="false">H16+K16</f>
        <v>0</v>
      </c>
      <c r="M16" s="347" t="s">
        <v>167</v>
      </c>
      <c r="N16" s="348" t="s">
        <v>457</v>
      </c>
      <c r="O16" s="60"/>
      <c r="P16" s="338" t="e">
        <f aca="false">VLOOKUP(E16,WBFormat!N$36:O$54,2,0)</f>
        <v>#N/A</v>
      </c>
      <c r="Q16" s="338" t="e">
        <f aca="false">P16/2</f>
        <v>#N/A</v>
      </c>
      <c r="R16" s="302"/>
      <c r="S16" s="302" t="n">
        <f aca="false">R16/2</f>
        <v>0</v>
      </c>
    </row>
    <row r="17" customFormat="false" ht="20.1" hidden="false" customHeight="true" outlineLevel="0" collapsed="false">
      <c r="A17" s="331"/>
      <c r="B17" s="339" t="n">
        <v>12</v>
      </c>
      <c r="C17" s="60" t="str">
        <f aca="false">M17</f>
        <v>C3</v>
      </c>
      <c r="D17" s="60" t="n">
        <v>9</v>
      </c>
      <c r="E17" s="340" t="s">
        <v>467</v>
      </c>
      <c r="F17" s="341" t="s">
        <v>468</v>
      </c>
      <c r="G17" s="345" t="s">
        <v>195</v>
      </c>
      <c r="H17" s="342" t="n">
        <v>0</v>
      </c>
      <c r="I17" s="341" t="s">
        <v>469</v>
      </c>
      <c r="J17" s="345" t="s">
        <v>195</v>
      </c>
      <c r="K17" s="342" t="n">
        <v>0</v>
      </c>
      <c r="L17" s="343" t="n">
        <f aca="false">H17+K17</f>
        <v>0</v>
      </c>
      <c r="M17" s="347" t="s">
        <v>178</v>
      </c>
      <c r="N17" s="348" t="s">
        <v>457</v>
      </c>
      <c r="O17" s="60"/>
      <c r="P17" s="338" t="e">
        <f aca="false">VLOOKUP(E17,WBFormat!N$36:O$54,2,0)</f>
        <v>#N/A</v>
      </c>
      <c r="Q17" s="338" t="e">
        <f aca="false">P17/2</f>
        <v>#N/A</v>
      </c>
      <c r="R17" s="302" t="n">
        <v>48</v>
      </c>
      <c r="S17" s="302" t="n">
        <f aca="false">R17/2</f>
        <v>24</v>
      </c>
    </row>
    <row r="18" customFormat="false" ht="20.1" hidden="false" customHeight="true" outlineLevel="0" collapsed="false">
      <c r="A18" s="331"/>
      <c r="B18" s="349" t="n">
        <v>13</v>
      </c>
      <c r="C18" s="350" t="str">
        <f aca="false">M18</f>
        <v>B3</v>
      </c>
      <c r="D18" s="350" t="n">
        <v>9</v>
      </c>
      <c r="E18" s="350" t="s">
        <v>470</v>
      </c>
      <c r="F18" s="351" t="s">
        <v>471</v>
      </c>
      <c r="G18" s="350" t="s">
        <v>472</v>
      </c>
      <c r="H18" s="352" t="n">
        <v>0</v>
      </c>
      <c r="I18" s="351" t="s">
        <v>473</v>
      </c>
      <c r="J18" s="350" t="s">
        <v>474</v>
      </c>
      <c r="K18" s="352" t="n">
        <v>0</v>
      </c>
      <c r="L18" s="353" t="n">
        <f aca="false">H18+K18</f>
        <v>0</v>
      </c>
      <c r="M18" s="347" t="s">
        <v>173</v>
      </c>
      <c r="N18" s="348" t="s">
        <v>457</v>
      </c>
      <c r="O18" s="60"/>
      <c r="P18" s="338" t="e">
        <f aca="false">VLOOKUP(E18,WBFormat!N$36:O$54,2,0)</f>
        <v>#N/A</v>
      </c>
      <c r="Q18" s="338" t="e">
        <f aca="false">P18/2</f>
        <v>#N/A</v>
      </c>
      <c r="R18" s="302" t="n">
        <v>48</v>
      </c>
      <c r="S18" s="302" t="n">
        <f aca="false">R18/2</f>
        <v>24</v>
      </c>
    </row>
    <row r="19" customFormat="false" ht="20.1" hidden="true" customHeight="true" outlineLevel="0" collapsed="false">
      <c r="A19" s="354"/>
      <c r="B19" s="355" t="n">
        <v>14</v>
      </c>
      <c r="C19" s="77" t="n">
        <f aca="false">M19</f>
        <v>0</v>
      </c>
      <c r="D19" s="77" t="n">
        <v>13</v>
      </c>
      <c r="E19" s="77"/>
      <c r="F19" s="77"/>
      <c r="G19" s="77"/>
      <c r="H19" s="342"/>
      <c r="I19" s="77"/>
      <c r="J19" s="77"/>
      <c r="K19" s="342"/>
      <c r="L19" s="356" t="n">
        <f aca="false">H19+K19</f>
        <v>0</v>
      </c>
      <c r="M19" s="357"/>
      <c r="N19" s="59"/>
      <c r="O19" s="60"/>
      <c r="P19" s="338" t="e">
        <f aca="false">VLOOKUP(E19,WBFormat!N$36:O$54,2,0)</f>
        <v>#N/A</v>
      </c>
      <c r="Q19" s="338" t="e">
        <f aca="false">P19/2</f>
        <v>#N/A</v>
      </c>
    </row>
    <row r="20" customFormat="false" ht="20.1" hidden="true" customHeight="true" outlineLevel="0" collapsed="false">
      <c r="A20" s="354"/>
      <c r="B20" s="355" t="n">
        <v>15</v>
      </c>
      <c r="C20" s="60" t="n">
        <f aca="false">M20</f>
        <v>0</v>
      </c>
      <c r="D20" s="60" t="n">
        <v>15</v>
      </c>
      <c r="E20" s="60"/>
      <c r="F20" s="60"/>
      <c r="G20" s="60"/>
      <c r="H20" s="342"/>
      <c r="I20" s="60"/>
      <c r="J20" s="60"/>
      <c r="K20" s="342"/>
      <c r="L20" s="358" t="n">
        <f aca="false">H20+K20</f>
        <v>0</v>
      </c>
      <c r="M20" s="359"/>
      <c r="N20" s="59"/>
      <c r="O20" s="60"/>
      <c r="P20" s="338" t="e">
        <f aca="false">VLOOKUP(E20,WBFormat!N$36:O$54,2,0)</f>
        <v>#N/A</v>
      </c>
      <c r="Q20" s="338" t="e">
        <f aca="false">P20/2</f>
        <v>#N/A</v>
      </c>
    </row>
    <row r="21" customFormat="false" ht="20.1" hidden="true" customHeight="true" outlineLevel="0" collapsed="false">
      <c r="A21" s="354"/>
      <c r="B21" s="355" t="n">
        <v>16</v>
      </c>
      <c r="C21" s="60" t="n">
        <f aca="false">M21</f>
        <v>0</v>
      </c>
      <c r="D21" s="60" t="n">
        <v>16</v>
      </c>
      <c r="E21" s="60"/>
      <c r="F21" s="60"/>
      <c r="G21" s="60"/>
      <c r="H21" s="342"/>
      <c r="I21" s="60"/>
      <c r="J21" s="60"/>
      <c r="K21" s="342"/>
      <c r="L21" s="358" t="n">
        <f aca="false">H21+K21</f>
        <v>0</v>
      </c>
      <c r="M21" s="357"/>
      <c r="N21" s="59"/>
      <c r="O21" s="60"/>
      <c r="P21" s="338" t="e">
        <f aca="false">VLOOKUP(E21,WBFormat!N$36:O$54,2,0)</f>
        <v>#N/A</v>
      </c>
      <c r="Q21" s="338" t="e">
        <f aca="false">P21/2</f>
        <v>#N/A</v>
      </c>
    </row>
    <row r="22" customFormat="false" ht="20.1" hidden="true" customHeight="true" outlineLevel="0" collapsed="false">
      <c r="A22" s="354"/>
      <c r="B22" s="355" t="n">
        <v>17</v>
      </c>
      <c r="C22" s="60" t="n">
        <f aca="false">M22</f>
        <v>0</v>
      </c>
      <c r="D22" s="60" t="n">
        <v>16</v>
      </c>
      <c r="E22" s="60"/>
      <c r="F22" s="60"/>
      <c r="G22" s="60"/>
      <c r="H22" s="342"/>
      <c r="I22" s="60"/>
      <c r="J22" s="60"/>
      <c r="K22" s="342"/>
      <c r="L22" s="358" t="n">
        <f aca="false">H22+K22</f>
        <v>0</v>
      </c>
      <c r="M22" s="357"/>
      <c r="N22" s="59"/>
      <c r="O22" s="60"/>
      <c r="P22" s="338" t="e">
        <f aca="false">VLOOKUP(E22,WBFormat!N$36:O$54,2,0)</f>
        <v>#N/A</v>
      </c>
      <c r="Q22" s="338" t="e">
        <f aca="false">P22/2</f>
        <v>#N/A</v>
      </c>
    </row>
    <row r="23" customFormat="false" ht="20.1" hidden="true" customHeight="true" outlineLevel="0" collapsed="false">
      <c r="A23" s="354"/>
      <c r="B23" s="355" t="n">
        <v>18</v>
      </c>
      <c r="C23" s="60" t="n">
        <f aca="false">M23</f>
        <v>0</v>
      </c>
      <c r="D23" s="60" t="n">
        <v>16</v>
      </c>
      <c r="E23" s="60"/>
      <c r="F23" s="60"/>
      <c r="G23" s="60"/>
      <c r="H23" s="342"/>
      <c r="I23" s="60"/>
      <c r="J23" s="60"/>
      <c r="K23" s="342"/>
      <c r="L23" s="358" t="n">
        <f aca="false">H23+K23</f>
        <v>0</v>
      </c>
      <c r="M23" s="357"/>
      <c r="N23" s="59"/>
      <c r="O23" s="60"/>
      <c r="P23" s="338" t="e">
        <f aca="false">VLOOKUP(E23,WBFormat!N$36:O$54,2,0)</f>
        <v>#N/A</v>
      </c>
      <c r="Q23" s="338" t="e">
        <f aca="false">P23/2</f>
        <v>#N/A</v>
      </c>
    </row>
    <row r="24" customFormat="false" ht="20.1" hidden="true" customHeight="true" outlineLevel="0" collapsed="false">
      <c r="A24" s="354"/>
      <c r="B24" s="360" t="n">
        <v>19</v>
      </c>
      <c r="C24" s="60" t="n">
        <f aca="false">M24</f>
        <v>0</v>
      </c>
      <c r="D24" s="60" t="n">
        <v>16</v>
      </c>
      <c r="E24" s="60"/>
      <c r="F24" s="60"/>
      <c r="G24" s="60"/>
      <c r="H24" s="342"/>
      <c r="I24" s="60"/>
      <c r="J24" s="60"/>
      <c r="K24" s="342"/>
      <c r="L24" s="358" t="n">
        <f aca="false">H24+K24</f>
        <v>0</v>
      </c>
      <c r="M24" s="357"/>
      <c r="N24" s="59"/>
      <c r="O24" s="60"/>
      <c r="P24" s="338" t="e">
        <f aca="false">VLOOKUP(E24,WBFormat!N$36:O$54,2,0)</f>
        <v>#N/A</v>
      </c>
      <c r="Q24" s="338" t="e">
        <f aca="false">P24/2</f>
        <v>#N/A</v>
      </c>
    </row>
    <row r="25" customFormat="false" ht="20.1" hidden="true" customHeight="true" outlineLevel="0" collapsed="false">
      <c r="A25" s="298"/>
      <c r="B25" s="361" t="n">
        <v>19</v>
      </c>
      <c r="C25" s="60" t="n">
        <f aca="false">M25</f>
        <v>0</v>
      </c>
      <c r="D25" s="60" t="n">
        <v>16</v>
      </c>
      <c r="E25" s="16"/>
      <c r="F25" s="16"/>
      <c r="G25" s="16"/>
      <c r="H25" s="16"/>
      <c r="I25" s="16"/>
      <c r="J25" s="16"/>
      <c r="K25" s="16"/>
      <c r="L25" s="16"/>
      <c r="M25" s="362"/>
      <c r="N25" s="59"/>
      <c r="O25" s="60"/>
      <c r="P25" s="298"/>
      <c r="Q25" s="363"/>
    </row>
    <row r="26" customFormat="false" ht="20.1" hidden="true" customHeight="true" outlineLevel="0" collapsed="false">
      <c r="A26" s="298"/>
      <c r="B26" s="364" t="n">
        <v>27</v>
      </c>
      <c r="C26" s="60" t="n">
        <f aca="false">M26</f>
        <v>0</v>
      </c>
      <c r="D26" s="60" t="n">
        <v>26</v>
      </c>
      <c r="E26" s="60"/>
      <c r="F26" s="60"/>
      <c r="G26" s="60"/>
      <c r="H26" s="60" t="e">
        <f aca="false">VLOOKUP(G26,'[1]#REF'!$C$8:$CJ$622,86,0)</f>
        <v>#N/A</v>
      </c>
      <c r="I26" s="60"/>
      <c r="J26" s="60"/>
      <c r="K26" s="60" t="e">
        <f aca="false">NA()</f>
        <v>#N/A</v>
      </c>
      <c r="L26" s="365" t="e">
        <f aca="false">H26+K26</f>
        <v>#N/A</v>
      </c>
      <c r="M26" s="366"/>
      <c r="N26" s="59"/>
      <c r="O26" s="60"/>
      <c r="P26" s="298"/>
      <c r="Q26" s="363"/>
    </row>
    <row r="27" customFormat="false" ht="20.1" hidden="true" customHeight="true" outlineLevel="0" collapsed="false">
      <c r="A27" s="298"/>
      <c r="B27" s="367" t="n">
        <v>28</v>
      </c>
      <c r="C27" s="60" t="n">
        <f aca="false">M27</f>
        <v>0</v>
      </c>
      <c r="D27" s="60" t="n">
        <v>26</v>
      </c>
      <c r="E27" s="60"/>
      <c r="F27" s="60"/>
      <c r="G27" s="60"/>
      <c r="H27" s="60" t="e">
        <f aca="false">VLOOKUP(G27,#REF!,86,0)</f>
        <v>#VALUE!</v>
      </c>
      <c r="I27" s="60"/>
      <c r="J27" s="60"/>
      <c r="K27" s="60" t="e">
        <f aca="false">NA()</f>
        <v>#N/A</v>
      </c>
      <c r="L27" s="365" t="e">
        <f aca="false">H27+K27</f>
        <v>#VALUE!</v>
      </c>
      <c r="M27" s="368"/>
      <c r="N27" s="59"/>
      <c r="O27" s="60"/>
      <c r="P27" s="298"/>
      <c r="Q27" s="298"/>
    </row>
    <row r="28" customFormat="false" ht="20.1" hidden="true" customHeight="true" outlineLevel="0" collapsed="false">
      <c r="A28" s="298"/>
      <c r="B28" s="367" t="n">
        <v>29</v>
      </c>
      <c r="C28" s="60" t="n">
        <f aca="false">M28</f>
        <v>0</v>
      </c>
      <c r="D28" s="60" t="n">
        <v>29</v>
      </c>
      <c r="E28" s="60"/>
      <c r="F28" s="60"/>
      <c r="G28" s="60"/>
      <c r="H28" s="60" t="e">
        <f aca="false">VLOOKUP(G28,#REF!,86,0)</f>
        <v>#VALUE!</v>
      </c>
      <c r="I28" s="60"/>
      <c r="J28" s="60"/>
      <c r="K28" s="60" t="e">
        <f aca="false">NA()</f>
        <v>#N/A</v>
      </c>
      <c r="L28" s="365" t="e">
        <f aca="false">H28+K28</f>
        <v>#VALUE!</v>
      </c>
      <c r="M28" s="368"/>
      <c r="N28" s="59"/>
      <c r="O28" s="60"/>
      <c r="P28" s="298"/>
      <c r="Q28" s="298"/>
    </row>
    <row r="29" customFormat="false" ht="20.1" hidden="true" customHeight="true" outlineLevel="0" collapsed="false">
      <c r="A29" s="298"/>
      <c r="B29" s="364" t="n">
        <v>30</v>
      </c>
      <c r="C29" s="60" t="n">
        <f aca="false">M29</f>
        <v>0</v>
      </c>
      <c r="D29" s="60" t="n">
        <v>29</v>
      </c>
      <c r="E29" s="60"/>
      <c r="F29" s="60"/>
      <c r="G29" s="60"/>
      <c r="H29" s="60" t="e">
        <f aca="false">VLOOKUP(G29,#REF!,86,0)</f>
        <v>#VALUE!</v>
      </c>
      <c r="I29" s="60"/>
      <c r="J29" s="60"/>
      <c r="K29" s="60" t="e">
        <f aca="false">NA()</f>
        <v>#N/A</v>
      </c>
      <c r="L29" s="365" t="e">
        <f aca="false">H29+K29</f>
        <v>#VALUE!</v>
      </c>
      <c r="M29" s="368"/>
      <c r="N29" s="59"/>
      <c r="O29" s="60"/>
      <c r="P29" s="298"/>
      <c r="Q29" s="298"/>
    </row>
    <row r="30" customFormat="false" ht="20.1" hidden="true" customHeight="true" outlineLevel="0" collapsed="false">
      <c r="A30" s="298"/>
      <c r="B30" s="367" t="n">
        <v>31</v>
      </c>
      <c r="C30" s="60" t="n">
        <f aca="false">M30</f>
        <v>0</v>
      </c>
      <c r="D30" s="60" t="n">
        <v>29</v>
      </c>
      <c r="E30" s="60"/>
      <c r="F30" s="60"/>
      <c r="G30" s="60"/>
      <c r="H30" s="60" t="e">
        <f aca="false">VLOOKUP(G30,#REF!,86,0)</f>
        <v>#VALUE!</v>
      </c>
      <c r="I30" s="60"/>
      <c r="J30" s="60"/>
      <c r="K30" s="60" t="e">
        <f aca="false">NA()</f>
        <v>#N/A</v>
      </c>
      <c r="L30" s="365" t="e">
        <f aca="false">H30+K30</f>
        <v>#VALUE!</v>
      </c>
      <c r="M30" s="368"/>
      <c r="N30" s="59"/>
      <c r="O30" s="60"/>
      <c r="P30" s="298"/>
      <c r="Q30" s="298"/>
    </row>
    <row r="31" customFormat="false" ht="20.1" hidden="true" customHeight="true" outlineLevel="0" collapsed="false">
      <c r="A31" s="298"/>
      <c r="B31" s="367" t="n">
        <v>32</v>
      </c>
      <c r="C31" s="60" t="n">
        <f aca="false">M31</f>
        <v>0</v>
      </c>
      <c r="D31" s="60" t="n">
        <v>32</v>
      </c>
      <c r="E31" s="60"/>
      <c r="F31" s="60"/>
      <c r="G31" s="60"/>
      <c r="H31" s="60" t="e">
        <f aca="false">VLOOKUP(G31,#REF!,86,0)</f>
        <v>#VALUE!</v>
      </c>
      <c r="I31" s="60"/>
      <c r="J31" s="60"/>
      <c r="K31" s="60" t="e">
        <f aca="false">NA()</f>
        <v>#N/A</v>
      </c>
      <c r="L31" s="365" t="e">
        <f aca="false">H31+K31</f>
        <v>#VALUE!</v>
      </c>
      <c r="M31" s="46"/>
      <c r="N31" s="369"/>
      <c r="O31" s="60"/>
      <c r="P31" s="298"/>
      <c r="Q31" s="298"/>
    </row>
    <row r="32" customFormat="false" ht="20.1" hidden="true" customHeight="true" outlineLevel="0" collapsed="false">
      <c r="A32" s="298"/>
      <c r="B32" s="364" t="n">
        <v>33</v>
      </c>
      <c r="C32" s="60" t="n">
        <f aca="false">M32</f>
        <v>0</v>
      </c>
      <c r="D32" s="60" t="n">
        <v>33</v>
      </c>
      <c r="E32" s="60"/>
      <c r="F32" s="60"/>
      <c r="G32" s="60"/>
      <c r="H32" s="60" t="e">
        <f aca="false">VLOOKUP(G32,#REF!,86,0)</f>
        <v>#VALUE!</v>
      </c>
      <c r="I32" s="60"/>
      <c r="J32" s="60"/>
      <c r="K32" s="60" t="e">
        <f aca="false">NA()</f>
        <v>#N/A</v>
      </c>
      <c r="L32" s="365" t="e">
        <f aca="false">H32+K32</f>
        <v>#VALUE!</v>
      </c>
      <c r="M32" s="368"/>
      <c r="N32" s="59"/>
      <c r="O32" s="60"/>
      <c r="P32" s="298"/>
      <c r="Q32" s="298"/>
    </row>
    <row r="33" customFormat="false" ht="20.1" hidden="true" customHeight="true" outlineLevel="0" collapsed="false">
      <c r="A33" s="298"/>
      <c r="B33" s="367" t="n">
        <v>34</v>
      </c>
      <c r="C33" s="60" t="n">
        <f aca="false">M33</f>
        <v>0</v>
      </c>
      <c r="D33" s="60" t="n">
        <v>33</v>
      </c>
      <c r="E33" s="60"/>
      <c r="F33" s="60"/>
      <c r="G33" s="60"/>
      <c r="H33" s="60" t="e">
        <f aca="false">VLOOKUP(G33,#REF!,86,0)</f>
        <v>#VALUE!</v>
      </c>
      <c r="I33" s="60"/>
      <c r="J33" s="60"/>
      <c r="K33" s="60" t="e">
        <f aca="false">NA()</f>
        <v>#N/A</v>
      </c>
      <c r="L33" s="365" t="e">
        <f aca="false">H33+K33</f>
        <v>#VALUE!</v>
      </c>
      <c r="M33" s="368"/>
      <c r="N33" s="59"/>
      <c r="O33" s="60"/>
      <c r="P33" s="298"/>
      <c r="Q33" s="298"/>
    </row>
    <row r="34" customFormat="false" ht="20.1" hidden="true" customHeight="true" outlineLevel="0" collapsed="false">
      <c r="A34" s="298"/>
      <c r="B34" s="367" t="n">
        <v>35</v>
      </c>
      <c r="C34" s="60" t="n">
        <f aca="false">M34</f>
        <v>0</v>
      </c>
      <c r="D34" s="60" t="n">
        <v>33</v>
      </c>
      <c r="E34" s="60"/>
      <c r="F34" s="60"/>
      <c r="G34" s="60"/>
      <c r="H34" s="60" t="e">
        <f aca="false">VLOOKUP(G34,#REF!,86,0)</f>
        <v>#VALUE!</v>
      </c>
      <c r="I34" s="60"/>
      <c r="J34" s="60"/>
      <c r="K34" s="60" t="e">
        <f aca="false">NA()</f>
        <v>#N/A</v>
      </c>
      <c r="L34" s="365" t="e">
        <f aca="false">H34+K34</f>
        <v>#VALUE!</v>
      </c>
      <c r="M34" s="368"/>
      <c r="N34" s="59"/>
      <c r="O34" s="60"/>
      <c r="P34" s="298"/>
      <c r="Q34" s="298"/>
    </row>
    <row r="35" customFormat="false" ht="20.1" hidden="true" customHeight="true" outlineLevel="0" collapsed="false">
      <c r="A35" s="298"/>
      <c r="B35" s="364" t="n">
        <v>36</v>
      </c>
      <c r="C35" s="60" t="n">
        <f aca="false">M35</f>
        <v>0</v>
      </c>
      <c r="D35" s="60" t="n">
        <v>33</v>
      </c>
      <c r="E35" s="60"/>
      <c r="F35" s="60"/>
      <c r="G35" s="60"/>
      <c r="H35" s="60" t="e">
        <f aca="false">VLOOKUP(G35,#REF!,86,0)</f>
        <v>#VALUE!</v>
      </c>
      <c r="I35" s="60"/>
      <c r="J35" s="60"/>
      <c r="K35" s="60" t="e">
        <f aca="false">NA()</f>
        <v>#N/A</v>
      </c>
      <c r="L35" s="365" t="e">
        <f aca="false">H35+K35</f>
        <v>#VALUE!</v>
      </c>
      <c r="M35" s="368"/>
      <c r="N35" s="59"/>
      <c r="O35" s="60"/>
      <c r="P35" s="298"/>
      <c r="Q35" s="298"/>
    </row>
    <row r="36" customFormat="false" ht="20.1" hidden="true" customHeight="true" outlineLevel="0" collapsed="false">
      <c r="A36" s="298"/>
      <c r="B36" s="367" t="n">
        <v>37</v>
      </c>
      <c r="C36" s="60" t="n">
        <f aca="false">M36</f>
        <v>0</v>
      </c>
      <c r="D36" s="60" t="n">
        <v>33</v>
      </c>
      <c r="E36" s="60"/>
      <c r="F36" s="60"/>
      <c r="G36" s="60"/>
      <c r="H36" s="60" t="e">
        <f aca="false">VLOOKUP(G36,#REF!,86,0)</f>
        <v>#VALUE!</v>
      </c>
      <c r="I36" s="60"/>
      <c r="J36" s="60"/>
      <c r="K36" s="60" t="e">
        <f aca="false">NA()</f>
        <v>#N/A</v>
      </c>
      <c r="L36" s="365" t="e">
        <f aca="false">H36+K36</f>
        <v>#VALUE!</v>
      </c>
      <c r="M36" s="368"/>
      <c r="N36" s="59"/>
      <c r="O36" s="60"/>
      <c r="P36" s="298"/>
      <c r="Q36" s="298"/>
    </row>
    <row r="37" customFormat="false" ht="21.6" hidden="true" customHeight="true" outlineLevel="0" collapsed="false">
      <c r="A37" s="298"/>
      <c r="B37" s="367" t="n">
        <v>38</v>
      </c>
      <c r="C37" s="77" t="str">
        <f aca="false">M37</f>
        <v>A1</v>
      </c>
      <c r="D37" s="77" t="n">
        <v>34</v>
      </c>
      <c r="E37" s="370" t="s">
        <v>71</v>
      </c>
      <c r="F37" s="371" t="s">
        <v>239</v>
      </c>
      <c r="G37" s="371" t="s">
        <v>475</v>
      </c>
      <c r="H37" s="372" t="e">
        <f aca="false">VLOOKUP(G37,#REF!,86,0)</f>
        <v>#VALUE!</v>
      </c>
      <c r="I37" s="371" t="s">
        <v>239</v>
      </c>
      <c r="J37" s="371" t="s">
        <v>195</v>
      </c>
      <c r="K37" s="372" t="e">
        <f aca="false">VLOOKUP(J37,#REF!,86,0)</f>
        <v>#VALUE!</v>
      </c>
      <c r="L37" s="373" t="e">
        <f aca="false">H37+K37</f>
        <v>#VALUE!</v>
      </c>
      <c r="M37" s="370" t="s">
        <v>71</v>
      </c>
      <c r="O37" s="298"/>
      <c r="P37" s="298"/>
      <c r="Q37" s="298"/>
    </row>
    <row r="38" customFormat="false" ht="21.6" hidden="true" customHeight="true" outlineLevel="0" collapsed="false">
      <c r="A38" s="298"/>
      <c r="B38" s="364" t="n">
        <v>39</v>
      </c>
      <c r="C38" s="60" t="str">
        <f aca="false">M38</f>
        <v>B1</v>
      </c>
      <c r="D38" s="60" t="n">
        <v>35</v>
      </c>
      <c r="E38" s="370" t="s">
        <v>77</v>
      </c>
      <c r="F38" s="340" t="s">
        <v>239</v>
      </c>
      <c r="G38" s="340" t="s">
        <v>476</v>
      </c>
      <c r="H38" s="374" t="e">
        <f aca="false">VLOOKUP(G38,#REF!,86,0)</f>
        <v>#VALUE!</v>
      </c>
      <c r="I38" s="340" t="s">
        <v>239</v>
      </c>
      <c r="J38" s="340" t="s">
        <v>195</v>
      </c>
      <c r="K38" s="372" t="e">
        <f aca="false">VLOOKUP(J38,#REF!,86,0)</f>
        <v>#VALUE!</v>
      </c>
      <c r="L38" s="375" t="e">
        <f aca="false">H38+K38</f>
        <v>#VALUE!</v>
      </c>
      <c r="M38" s="370" t="s">
        <v>77</v>
      </c>
      <c r="O38" s="298"/>
      <c r="P38" s="298"/>
      <c r="Q38" s="298"/>
    </row>
    <row r="39" customFormat="false" ht="21.6" hidden="true" customHeight="true" outlineLevel="0" collapsed="false">
      <c r="A39" s="298"/>
      <c r="B39" s="367" t="n">
        <v>40</v>
      </c>
      <c r="C39" s="60" t="str">
        <f aca="false">M39</f>
        <v>C1</v>
      </c>
      <c r="D39" s="60" t="n">
        <v>36</v>
      </c>
      <c r="E39" s="370" t="s">
        <v>83</v>
      </c>
      <c r="F39" s="340" t="s">
        <v>239</v>
      </c>
      <c r="G39" s="340" t="s">
        <v>477</v>
      </c>
      <c r="H39" s="374" t="e">
        <f aca="false">VLOOKUP(G39,#REF!,86,0)</f>
        <v>#VALUE!</v>
      </c>
      <c r="I39" s="340" t="s">
        <v>239</v>
      </c>
      <c r="J39" s="340" t="s">
        <v>195</v>
      </c>
      <c r="K39" s="372" t="e">
        <f aca="false">VLOOKUP(J39,#REF!,86,0)</f>
        <v>#VALUE!</v>
      </c>
      <c r="L39" s="375" t="e">
        <f aca="false">H39+K39</f>
        <v>#VALUE!</v>
      </c>
      <c r="M39" s="370" t="s">
        <v>83</v>
      </c>
      <c r="O39" s="298"/>
      <c r="P39" s="298"/>
      <c r="Q39" s="298"/>
    </row>
    <row r="40" customFormat="false" ht="21.6" hidden="true" customHeight="true" outlineLevel="0" collapsed="false">
      <c r="A40" s="298"/>
      <c r="B40" s="367" t="n">
        <v>41</v>
      </c>
      <c r="C40" s="60" t="str">
        <f aca="false">M40</f>
        <v>D1</v>
      </c>
      <c r="D40" s="60" t="n">
        <v>37</v>
      </c>
      <c r="E40" s="370" t="s">
        <v>89</v>
      </c>
      <c r="F40" s="340" t="s">
        <v>239</v>
      </c>
      <c r="G40" s="340" t="s">
        <v>478</v>
      </c>
      <c r="H40" s="374" t="e">
        <f aca="false">VLOOKUP(G40,#REF!,86,0)</f>
        <v>#VALUE!</v>
      </c>
      <c r="I40" s="340" t="s">
        <v>239</v>
      </c>
      <c r="J40" s="340" t="s">
        <v>195</v>
      </c>
      <c r="K40" s="372" t="e">
        <f aca="false">VLOOKUP(J40,#REF!,86,0)</f>
        <v>#VALUE!</v>
      </c>
      <c r="L40" s="375" t="e">
        <f aca="false">H40+K40</f>
        <v>#VALUE!</v>
      </c>
      <c r="M40" s="370" t="s">
        <v>89</v>
      </c>
      <c r="O40" s="298"/>
      <c r="P40" s="298"/>
      <c r="Q40" s="298"/>
    </row>
    <row r="41" customFormat="false" ht="21.6" hidden="true" customHeight="true" outlineLevel="0" collapsed="false">
      <c r="A41" s="298"/>
      <c r="B41" s="364" t="n">
        <v>42</v>
      </c>
      <c r="C41" s="60" t="str">
        <f aca="false">M41</f>
        <v>E1</v>
      </c>
      <c r="D41" s="60" t="n">
        <v>38</v>
      </c>
      <c r="E41" s="370" t="s">
        <v>95</v>
      </c>
      <c r="F41" s="340" t="s">
        <v>239</v>
      </c>
      <c r="G41" s="340" t="s">
        <v>479</v>
      </c>
      <c r="H41" s="374" t="e">
        <f aca="false">VLOOKUP(G41,#REF!,86,0)</f>
        <v>#VALUE!</v>
      </c>
      <c r="I41" s="340" t="s">
        <v>239</v>
      </c>
      <c r="J41" s="340" t="s">
        <v>195</v>
      </c>
      <c r="K41" s="372" t="e">
        <f aca="false">VLOOKUP(J41,#REF!,86,0)</f>
        <v>#VALUE!</v>
      </c>
      <c r="L41" s="375" t="e">
        <f aca="false">H41+K41</f>
        <v>#VALUE!</v>
      </c>
      <c r="M41" s="370" t="s">
        <v>95</v>
      </c>
      <c r="O41" s="298"/>
      <c r="P41" s="298"/>
      <c r="Q41" s="298"/>
    </row>
    <row r="42" customFormat="false" ht="21.6" hidden="true" customHeight="true" outlineLevel="0" collapsed="false">
      <c r="A42" s="298"/>
      <c r="B42" s="367" t="n">
        <v>43</v>
      </c>
      <c r="C42" s="60" t="str">
        <f aca="false">M42</f>
        <v>F1</v>
      </c>
      <c r="D42" s="60" t="n">
        <v>39</v>
      </c>
      <c r="E42" s="370" t="s">
        <v>101</v>
      </c>
      <c r="F42" s="340" t="s">
        <v>239</v>
      </c>
      <c r="G42" s="340" t="s">
        <v>480</v>
      </c>
      <c r="H42" s="374" t="e">
        <f aca="false">VLOOKUP(G42,#REF!,86,0)</f>
        <v>#VALUE!</v>
      </c>
      <c r="I42" s="340" t="s">
        <v>239</v>
      </c>
      <c r="J42" s="340" t="s">
        <v>195</v>
      </c>
      <c r="K42" s="372" t="e">
        <f aca="false">VLOOKUP(J42,#REF!,86,0)</f>
        <v>#VALUE!</v>
      </c>
      <c r="L42" s="375" t="e">
        <f aca="false">H42+K42</f>
        <v>#VALUE!</v>
      </c>
      <c r="M42" s="370" t="s">
        <v>101</v>
      </c>
      <c r="O42" s="298"/>
      <c r="P42" s="298"/>
      <c r="Q42" s="298"/>
    </row>
    <row r="43" customFormat="false" ht="21.6" hidden="true" customHeight="true" outlineLevel="0" collapsed="false">
      <c r="A43" s="298"/>
      <c r="B43" s="367" t="n">
        <v>44</v>
      </c>
      <c r="C43" s="60" t="str">
        <f aca="false">M43</f>
        <v>E2</v>
      </c>
      <c r="D43" s="60" t="n">
        <v>40</v>
      </c>
      <c r="E43" s="370" t="s">
        <v>137</v>
      </c>
      <c r="F43" s="340" t="s">
        <v>239</v>
      </c>
      <c r="G43" s="340" t="s">
        <v>481</v>
      </c>
      <c r="H43" s="374" t="e">
        <f aca="false">VLOOKUP(G43,#REF!,86,0)</f>
        <v>#VALUE!</v>
      </c>
      <c r="I43" s="340" t="s">
        <v>239</v>
      </c>
      <c r="J43" s="340" t="s">
        <v>195</v>
      </c>
      <c r="K43" s="372" t="e">
        <f aca="false">VLOOKUP(J43,#REF!,86,0)</f>
        <v>#VALUE!</v>
      </c>
      <c r="L43" s="375" t="e">
        <f aca="false">H43+K43</f>
        <v>#VALUE!</v>
      </c>
      <c r="M43" s="370" t="s">
        <v>137</v>
      </c>
      <c r="O43" s="298"/>
      <c r="P43" s="298"/>
      <c r="Q43" s="298"/>
    </row>
    <row r="44" customFormat="false" ht="21.6" hidden="true" customHeight="true" outlineLevel="0" collapsed="false">
      <c r="A44" s="298"/>
      <c r="B44" s="364" t="n">
        <v>45</v>
      </c>
      <c r="C44" s="60" t="str">
        <f aca="false">M44</f>
        <v>H1</v>
      </c>
      <c r="D44" s="60" t="n">
        <v>41</v>
      </c>
      <c r="E44" s="370" t="s">
        <v>113</v>
      </c>
      <c r="F44" s="340" t="s">
        <v>239</v>
      </c>
      <c r="G44" s="340" t="s">
        <v>482</v>
      </c>
      <c r="H44" s="374" t="e">
        <f aca="false">VLOOKUP(G44,#REF!,86,0)</f>
        <v>#VALUE!</v>
      </c>
      <c r="I44" s="340" t="s">
        <v>239</v>
      </c>
      <c r="J44" s="340" t="s">
        <v>195</v>
      </c>
      <c r="K44" s="372" t="e">
        <f aca="false">VLOOKUP(J44,#REF!,86,0)</f>
        <v>#VALUE!</v>
      </c>
      <c r="L44" s="375" t="e">
        <f aca="false">H44+K44</f>
        <v>#VALUE!</v>
      </c>
      <c r="M44" s="370" t="s">
        <v>113</v>
      </c>
      <c r="O44" s="298"/>
      <c r="P44" s="298"/>
      <c r="Q44" s="298"/>
    </row>
    <row r="45" customFormat="false" ht="21.6" hidden="true" customHeight="true" outlineLevel="0" collapsed="false">
      <c r="A45" s="298"/>
      <c r="B45" s="367" t="n">
        <v>46</v>
      </c>
      <c r="C45" s="60" t="str">
        <f aca="false">M45</f>
        <v>A2</v>
      </c>
      <c r="D45" s="60" t="n">
        <v>42</v>
      </c>
      <c r="E45" s="370" t="s">
        <v>161</v>
      </c>
      <c r="F45" s="340" t="s">
        <v>239</v>
      </c>
      <c r="G45" s="340" t="s">
        <v>483</v>
      </c>
      <c r="H45" s="374" t="e">
        <f aca="false">VLOOKUP(G45,#REF!,86,0)</f>
        <v>#VALUE!</v>
      </c>
      <c r="I45" s="340" t="s">
        <v>239</v>
      </c>
      <c r="J45" s="340" t="s">
        <v>195</v>
      </c>
      <c r="K45" s="372" t="e">
        <f aca="false">VLOOKUP(J45,#REF!,86,0)</f>
        <v>#VALUE!</v>
      </c>
      <c r="L45" s="375" t="e">
        <f aca="false">H45+K45</f>
        <v>#VALUE!</v>
      </c>
      <c r="M45" s="370" t="s">
        <v>161</v>
      </c>
      <c r="O45" s="298"/>
      <c r="P45" s="298"/>
      <c r="Q45" s="298"/>
    </row>
    <row r="46" customFormat="false" ht="21.6" hidden="true" customHeight="true" outlineLevel="0" collapsed="false">
      <c r="A46" s="298"/>
      <c r="B46" s="367" t="n">
        <v>47</v>
      </c>
      <c r="C46" s="60" t="str">
        <f aca="false">M46</f>
        <v>B2</v>
      </c>
      <c r="D46" s="60" t="n">
        <v>43</v>
      </c>
      <c r="E46" s="370" t="s">
        <v>155</v>
      </c>
      <c r="F46" s="340" t="s">
        <v>239</v>
      </c>
      <c r="G46" s="340" t="s">
        <v>484</v>
      </c>
      <c r="H46" s="374" t="e">
        <f aca="false">VLOOKUP(G46,#REF!,86,0)</f>
        <v>#VALUE!</v>
      </c>
      <c r="I46" s="340" t="s">
        <v>239</v>
      </c>
      <c r="J46" s="340" t="s">
        <v>195</v>
      </c>
      <c r="K46" s="372" t="e">
        <f aca="false">VLOOKUP(J46,#REF!,86,0)</f>
        <v>#VALUE!</v>
      </c>
      <c r="L46" s="375" t="e">
        <f aca="false">H46+K46</f>
        <v>#VALUE!</v>
      </c>
      <c r="M46" s="370" t="s">
        <v>155</v>
      </c>
      <c r="O46" s="298"/>
      <c r="P46" s="298"/>
      <c r="Q46" s="298"/>
    </row>
    <row r="47" customFormat="false" ht="21.6" hidden="true" customHeight="true" outlineLevel="0" collapsed="false">
      <c r="A47" s="298"/>
      <c r="B47" s="364" t="n">
        <v>48</v>
      </c>
      <c r="C47" s="60" t="str">
        <f aca="false">M47</f>
        <v>C2</v>
      </c>
      <c r="D47" s="60" t="n">
        <v>44</v>
      </c>
      <c r="E47" s="370" t="s">
        <v>149</v>
      </c>
      <c r="F47" s="340" t="s">
        <v>239</v>
      </c>
      <c r="G47" s="340" t="s">
        <v>485</v>
      </c>
      <c r="H47" s="374" t="e">
        <f aca="false">VLOOKUP(G47,#REF!,86,0)</f>
        <v>#VALUE!</v>
      </c>
      <c r="I47" s="340" t="s">
        <v>239</v>
      </c>
      <c r="J47" s="340" t="s">
        <v>195</v>
      </c>
      <c r="K47" s="372" t="e">
        <f aca="false">VLOOKUP(J47,#REF!,86,0)</f>
        <v>#VALUE!</v>
      </c>
      <c r="L47" s="375" t="e">
        <f aca="false">H47+K47</f>
        <v>#VALUE!</v>
      </c>
      <c r="M47" s="370" t="s">
        <v>149</v>
      </c>
      <c r="O47" s="298"/>
      <c r="P47" s="298"/>
      <c r="Q47" s="298"/>
    </row>
    <row r="48" customFormat="false" ht="21.6" hidden="true" customHeight="true" outlineLevel="0" collapsed="false">
      <c r="A48" s="298"/>
      <c r="B48" s="367" t="n">
        <v>49</v>
      </c>
      <c r="C48" s="60" t="str">
        <f aca="false">M48</f>
        <v>D2</v>
      </c>
      <c r="D48" s="60" t="n">
        <v>45</v>
      </c>
      <c r="E48" s="370" t="s">
        <v>143</v>
      </c>
      <c r="F48" s="340" t="s">
        <v>239</v>
      </c>
      <c r="G48" s="340" t="s">
        <v>486</v>
      </c>
      <c r="H48" s="374" t="e">
        <f aca="false">VLOOKUP(G48,#REF!,86,0)</f>
        <v>#VALUE!</v>
      </c>
      <c r="I48" s="340" t="s">
        <v>239</v>
      </c>
      <c r="J48" s="340" t="s">
        <v>195</v>
      </c>
      <c r="K48" s="372" t="e">
        <f aca="false">VLOOKUP(J48,#REF!,86,0)</f>
        <v>#VALUE!</v>
      </c>
      <c r="L48" s="375" t="e">
        <f aca="false">H48+K48</f>
        <v>#VALUE!</v>
      </c>
      <c r="M48" s="370" t="s">
        <v>143</v>
      </c>
      <c r="O48" s="298"/>
      <c r="P48" s="298"/>
      <c r="Q48" s="298"/>
    </row>
    <row r="49" customFormat="false" ht="21.6" hidden="true" customHeight="true" outlineLevel="0" collapsed="false">
      <c r="A49" s="298"/>
      <c r="B49" s="367" t="n">
        <v>50</v>
      </c>
      <c r="C49" s="60" t="str">
        <f aca="false">M49</f>
        <v>F2</v>
      </c>
      <c r="D49" s="60" t="n">
        <v>46</v>
      </c>
      <c r="E49" s="370" t="s">
        <v>131</v>
      </c>
      <c r="F49" s="340" t="s">
        <v>239</v>
      </c>
      <c r="G49" s="340" t="s">
        <v>487</v>
      </c>
      <c r="H49" s="374" t="e">
        <f aca="false">VLOOKUP(G49,#REF!,86,0)</f>
        <v>#VALUE!</v>
      </c>
      <c r="I49" s="340" t="s">
        <v>239</v>
      </c>
      <c r="J49" s="340" t="s">
        <v>195</v>
      </c>
      <c r="K49" s="372" t="e">
        <f aca="false">VLOOKUP(J49,#REF!,86,0)</f>
        <v>#VALUE!</v>
      </c>
      <c r="L49" s="375" t="e">
        <f aca="false">H49+K49</f>
        <v>#VALUE!</v>
      </c>
      <c r="M49" s="370" t="s">
        <v>131</v>
      </c>
      <c r="O49" s="298"/>
      <c r="P49" s="298"/>
      <c r="Q49" s="298"/>
    </row>
    <row r="50" customFormat="false" ht="21.6" hidden="true" customHeight="true" outlineLevel="0" collapsed="false">
      <c r="A50" s="298"/>
      <c r="B50" s="364" t="n">
        <v>51</v>
      </c>
      <c r="C50" s="60" t="str">
        <f aca="false">M50</f>
        <v>F2</v>
      </c>
      <c r="D50" s="60" t="n">
        <v>47</v>
      </c>
      <c r="E50" s="370" t="s">
        <v>131</v>
      </c>
      <c r="F50" s="340" t="s">
        <v>239</v>
      </c>
      <c r="G50" s="340" t="s">
        <v>488</v>
      </c>
      <c r="H50" s="374" t="e">
        <f aca="false">VLOOKUP(G50,#REF!,86,0)</f>
        <v>#VALUE!</v>
      </c>
      <c r="I50" s="340" t="s">
        <v>239</v>
      </c>
      <c r="J50" s="340" t="s">
        <v>195</v>
      </c>
      <c r="K50" s="372" t="e">
        <f aca="false">VLOOKUP(J50,#REF!,86,0)</f>
        <v>#VALUE!</v>
      </c>
      <c r="L50" s="375" t="e">
        <f aca="false">H50+K50</f>
        <v>#VALUE!</v>
      </c>
      <c r="M50" s="370" t="s">
        <v>131</v>
      </c>
      <c r="O50" s="298"/>
      <c r="P50" s="298"/>
      <c r="Q50" s="298"/>
    </row>
    <row r="51" customFormat="false" ht="21.6" hidden="true" customHeight="true" outlineLevel="0" collapsed="false">
      <c r="A51" s="298"/>
      <c r="B51" s="367" t="n">
        <v>52</v>
      </c>
      <c r="C51" s="60" t="str">
        <f aca="false">M51</f>
        <v>H2</v>
      </c>
      <c r="D51" s="60" t="n">
        <v>48</v>
      </c>
      <c r="E51" s="370" t="s">
        <v>119</v>
      </c>
      <c r="F51" s="340" t="s">
        <v>239</v>
      </c>
      <c r="G51" s="340" t="s">
        <v>489</v>
      </c>
      <c r="H51" s="374" t="e">
        <f aca="false">VLOOKUP(G51,#REF!,86,0)</f>
        <v>#VALUE!</v>
      </c>
      <c r="I51" s="340" t="s">
        <v>239</v>
      </c>
      <c r="J51" s="340" t="s">
        <v>195</v>
      </c>
      <c r="K51" s="372" t="e">
        <f aca="false">VLOOKUP(J51,#REF!,86,0)</f>
        <v>#VALUE!</v>
      </c>
      <c r="L51" s="375" t="e">
        <f aca="false">H51+K51</f>
        <v>#VALUE!</v>
      </c>
      <c r="M51" s="370" t="s">
        <v>119</v>
      </c>
      <c r="O51" s="298"/>
      <c r="P51" s="298"/>
      <c r="Q51" s="298"/>
    </row>
    <row r="52" customFormat="false" ht="21.6" hidden="true" customHeight="true" outlineLevel="0" collapsed="false">
      <c r="A52" s="298"/>
      <c r="B52" s="367" t="n">
        <v>53</v>
      </c>
      <c r="C52" s="60" t="str">
        <f aca="false">M52</f>
        <v>A3</v>
      </c>
      <c r="D52" s="60" t="n">
        <v>49</v>
      </c>
      <c r="E52" s="370" t="s">
        <v>167</v>
      </c>
      <c r="F52" s="340" t="s">
        <v>239</v>
      </c>
      <c r="G52" s="340" t="s">
        <v>490</v>
      </c>
      <c r="H52" s="374" t="e">
        <f aca="false">VLOOKUP(G52,#REF!,86,0)</f>
        <v>#VALUE!</v>
      </c>
      <c r="I52" s="340" t="s">
        <v>239</v>
      </c>
      <c r="J52" s="340" t="s">
        <v>195</v>
      </c>
      <c r="K52" s="372" t="e">
        <f aca="false">VLOOKUP(J52,#REF!,86,0)</f>
        <v>#VALUE!</v>
      </c>
      <c r="L52" s="375" t="e">
        <f aca="false">H52+K52</f>
        <v>#VALUE!</v>
      </c>
      <c r="M52" s="376" t="s">
        <v>167</v>
      </c>
      <c r="O52" s="298"/>
      <c r="P52" s="298"/>
      <c r="Q52" s="298"/>
    </row>
    <row r="53" customFormat="false" ht="21.6" hidden="true" customHeight="true" outlineLevel="0" collapsed="false">
      <c r="A53" s="298"/>
      <c r="B53" s="364" t="n">
        <v>54</v>
      </c>
      <c r="C53" s="60" t="str">
        <f aca="false">M53</f>
        <v>B3</v>
      </c>
      <c r="D53" s="60" t="n">
        <v>50</v>
      </c>
      <c r="E53" s="370" t="s">
        <v>173</v>
      </c>
      <c r="F53" s="340" t="s">
        <v>239</v>
      </c>
      <c r="G53" s="340" t="s">
        <v>491</v>
      </c>
      <c r="H53" s="374" t="e">
        <f aca="false">VLOOKUP(G53,#REF!,86,0)</f>
        <v>#VALUE!</v>
      </c>
      <c r="I53" s="340" t="s">
        <v>239</v>
      </c>
      <c r="J53" s="340" t="s">
        <v>195</v>
      </c>
      <c r="K53" s="372" t="e">
        <f aca="false">VLOOKUP(J53,#REF!,86,0)</f>
        <v>#VALUE!</v>
      </c>
      <c r="L53" s="375" t="e">
        <f aca="false">H53+K53</f>
        <v>#VALUE!</v>
      </c>
      <c r="M53" s="376" t="s">
        <v>173</v>
      </c>
      <c r="O53" s="298"/>
      <c r="P53" s="298"/>
      <c r="Q53" s="298"/>
    </row>
    <row r="54" customFormat="false" ht="21.6" hidden="true" customHeight="true" outlineLevel="0" collapsed="false">
      <c r="A54" s="298"/>
      <c r="B54" s="367" t="n">
        <v>55</v>
      </c>
      <c r="C54" s="60" t="str">
        <f aca="false">M54</f>
        <v>C3</v>
      </c>
      <c r="D54" s="60" t="n">
        <v>51</v>
      </c>
      <c r="E54" s="370" t="s">
        <v>178</v>
      </c>
      <c r="F54" s="340" t="s">
        <v>239</v>
      </c>
      <c r="G54" s="340" t="s">
        <v>492</v>
      </c>
      <c r="H54" s="374" t="e">
        <f aca="false">VLOOKUP(G54,#REF!,86,0)</f>
        <v>#VALUE!</v>
      </c>
      <c r="I54" s="340" t="s">
        <v>239</v>
      </c>
      <c r="J54" s="340" t="s">
        <v>195</v>
      </c>
      <c r="K54" s="372" t="e">
        <f aca="false">VLOOKUP(J54,#REF!,86,0)</f>
        <v>#VALUE!</v>
      </c>
      <c r="L54" s="375" t="e">
        <f aca="false">H54+K54</f>
        <v>#VALUE!</v>
      </c>
      <c r="M54" s="376" t="s">
        <v>178</v>
      </c>
      <c r="O54" s="298"/>
      <c r="P54" s="298"/>
      <c r="Q54" s="298"/>
    </row>
    <row r="55" customFormat="false" ht="21.6" hidden="true" customHeight="true" outlineLevel="0" collapsed="false">
      <c r="A55" s="298"/>
      <c r="B55" s="367" t="n">
        <v>56</v>
      </c>
      <c r="C55" s="60" t="str">
        <f aca="false">M55</f>
        <v>D3</v>
      </c>
      <c r="D55" s="60" t="n">
        <v>52</v>
      </c>
      <c r="E55" s="370" t="s">
        <v>184</v>
      </c>
      <c r="F55" s="340" t="s">
        <v>239</v>
      </c>
      <c r="G55" s="340" t="s">
        <v>493</v>
      </c>
      <c r="H55" s="374" t="e">
        <f aca="false">VLOOKUP(G55,#REF!,86,0)</f>
        <v>#VALUE!</v>
      </c>
      <c r="I55" s="340" t="s">
        <v>239</v>
      </c>
      <c r="J55" s="340" t="s">
        <v>195</v>
      </c>
      <c r="K55" s="372" t="e">
        <f aca="false">VLOOKUP(J55,#REF!,86,0)</f>
        <v>#VALUE!</v>
      </c>
      <c r="L55" s="375" t="e">
        <f aca="false">H55+K55</f>
        <v>#VALUE!</v>
      </c>
      <c r="M55" s="376" t="s">
        <v>184</v>
      </c>
      <c r="O55" s="298"/>
      <c r="P55" s="298"/>
      <c r="Q55" s="298"/>
    </row>
    <row r="56" customFormat="false" ht="21.6" hidden="true" customHeight="true" outlineLevel="0" collapsed="false">
      <c r="A56" s="298"/>
      <c r="B56" s="364" t="n">
        <v>57</v>
      </c>
      <c r="C56" s="60" t="str">
        <f aca="false">M56</f>
        <v>E3</v>
      </c>
      <c r="D56" s="60" t="n">
        <v>53</v>
      </c>
      <c r="E56" s="370" t="s">
        <v>190</v>
      </c>
      <c r="F56" s="340" t="s">
        <v>239</v>
      </c>
      <c r="G56" s="340" t="s">
        <v>494</v>
      </c>
      <c r="H56" s="374" t="e">
        <f aca="false">VLOOKUP(G56,#REF!,86,0)</f>
        <v>#VALUE!</v>
      </c>
      <c r="I56" s="340" t="s">
        <v>239</v>
      </c>
      <c r="J56" s="340" t="s">
        <v>195</v>
      </c>
      <c r="K56" s="372" t="e">
        <f aca="false">VLOOKUP(J56,#REF!,86,0)</f>
        <v>#VALUE!</v>
      </c>
      <c r="L56" s="375" t="e">
        <f aca="false">H56+K56</f>
        <v>#VALUE!</v>
      </c>
      <c r="M56" s="376" t="s">
        <v>190</v>
      </c>
      <c r="O56" s="298"/>
      <c r="P56" s="298"/>
      <c r="Q56" s="298"/>
    </row>
    <row r="57" customFormat="false" ht="21.6" hidden="true" customHeight="true" outlineLevel="0" collapsed="false">
      <c r="A57" s="298"/>
      <c r="B57" s="367" t="n">
        <v>58</v>
      </c>
      <c r="C57" s="60" t="str">
        <f aca="false">M57</f>
        <v>F3</v>
      </c>
      <c r="D57" s="60" t="n">
        <v>54</v>
      </c>
      <c r="E57" s="370" t="s">
        <v>196</v>
      </c>
      <c r="F57" s="340" t="s">
        <v>239</v>
      </c>
      <c r="G57" s="340" t="s">
        <v>495</v>
      </c>
      <c r="H57" s="374" t="e">
        <f aca="false">VLOOKUP(G57,#REF!,86,0)</f>
        <v>#VALUE!</v>
      </c>
      <c r="I57" s="340" t="s">
        <v>239</v>
      </c>
      <c r="J57" s="340" t="s">
        <v>195</v>
      </c>
      <c r="K57" s="372" t="e">
        <f aca="false">VLOOKUP(J57,#REF!,86,0)</f>
        <v>#VALUE!</v>
      </c>
      <c r="L57" s="375" t="e">
        <f aca="false">H57+K57</f>
        <v>#VALUE!</v>
      </c>
      <c r="M57" s="376" t="s">
        <v>196</v>
      </c>
      <c r="O57" s="298"/>
      <c r="P57" s="298"/>
      <c r="Q57" s="298"/>
    </row>
    <row r="58" customFormat="false" ht="21.6" hidden="true" customHeight="true" outlineLevel="0" collapsed="false">
      <c r="A58" s="298"/>
      <c r="B58" s="367" t="n">
        <v>59</v>
      </c>
      <c r="C58" s="60" t="str">
        <f aca="false">M58</f>
        <v>G3</v>
      </c>
      <c r="D58" s="60" t="n">
        <v>55</v>
      </c>
      <c r="E58" s="370" t="s">
        <v>496</v>
      </c>
      <c r="F58" s="340" t="s">
        <v>239</v>
      </c>
      <c r="G58" s="340" t="s">
        <v>497</v>
      </c>
      <c r="H58" s="374" t="e">
        <f aca="false">VLOOKUP(G58,#REF!,86,0)</f>
        <v>#VALUE!</v>
      </c>
      <c r="I58" s="340" t="s">
        <v>239</v>
      </c>
      <c r="J58" s="340" t="s">
        <v>195</v>
      </c>
      <c r="K58" s="372" t="e">
        <f aca="false">VLOOKUP(J58,#REF!,86,0)</f>
        <v>#VALUE!</v>
      </c>
      <c r="L58" s="375" t="e">
        <f aca="false">H58+K58</f>
        <v>#VALUE!</v>
      </c>
      <c r="M58" s="376" t="s">
        <v>213</v>
      </c>
      <c r="O58" s="298"/>
      <c r="P58" s="298"/>
      <c r="Q58" s="298"/>
    </row>
    <row r="59" customFormat="false" ht="21.6" hidden="true" customHeight="true" outlineLevel="0" collapsed="false">
      <c r="A59" s="298"/>
      <c r="B59" s="364" t="n">
        <v>60</v>
      </c>
      <c r="C59" s="60" t="str">
        <f aca="false">M59</f>
        <v>H3</v>
      </c>
      <c r="D59" s="60" t="n">
        <v>56</v>
      </c>
      <c r="E59" s="370" t="s">
        <v>498</v>
      </c>
      <c r="F59" s="340" t="s">
        <v>239</v>
      </c>
      <c r="G59" s="340" t="s">
        <v>499</v>
      </c>
      <c r="H59" s="374" t="e">
        <f aca="false">VLOOKUP(G59,#REF!,86,0)</f>
        <v>#VALUE!</v>
      </c>
      <c r="I59" s="340" t="s">
        <v>239</v>
      </c>
      <c r="J59" s="340" t="s">
        <v>195</v>
      </c>
      <c r="K59" s="372" t="e">
        <f aca="false">VLOOKUP(J59,#REF!,86,0)</f>
        <v>#VALUE!</v>
      </c>
      <c r="L59" s="375" t="e">
        <f aca="false">H59+K59</f>
        <v>#VALUE!</v>
      </c>
      <c r="M59" s="376" t="s">
        <v>205</v>
      </c>
      <c r="O59" s="298"/>
      <c r="P59" s="298"/>
      <c r="Q59" s="298"/>
    </row>
    <row r="60" customFormat="false" ht="21.6" hidden="true" customHeight="true" outlineLevel="0" collapsed="false">
      <c r="A60" s="298"/>
      <c r="B60" s="364" t="n">
        <v>60</v>
      </c>
      <c r="C60" s="60" t="str">
        <f aca="false">M60</f>
        <v>A3</v>
      </c>
      <c r="D60" s="298"/>
      <c r="E60" s="370" t="s">
        <v>167</v>
      </c>
      <c r="F60" s="340" t="s">
        <v>239</v>
      </c>
      <c r="G60" s="340" t="s">
        <v>500</v>
      </c>
      <c r="H60" s="374" t="e">
        <f aca="false">VLOOKUP(G60,#REF!,86,0)</f>
        <v>#VALUE!</v>
      </c>
      <c r="I60" s="340" t="s">
        <v>239</v>
      </c>
      <c r="J60" s="340" t="s">
        <v>195</v>
      </c>
      <c r="K60" s="372" t="e">
        <f aca="false">VLOOKUP(J60,#REF!,86,0)</f>
        <v>#VALUE!</v>
      </c>
      <c r="L60" s="375" t="e">
        <f aca="false">H60+K60</f>
        <v>#VALUE!</v>
      </c>
      <c r="M60" s="370" t="s">
        <v>167</v>
      </c>
      <c r="O60" s="298"/>
      <c r="P60" s="298"/>
      <c r="Q60" s="298"/>
    </row>
    <row r="61" customFormat="false" ht="21.6" hidden="true" customHeight="true" outlineLevel="0" collapsed="false">
      <c r="A61" s="298"/>
      <c r="B61" s="364" t="n">
        <v>60</v>
      </c>
      <c r="C61" s="60" t="str">
        <f aca="false">M61</f>
        <v>B3</v>
      </c>
      <c r="D61" s="16"/>
      <c r="E61" s="338" t="s">
        <v>173</v>
      </c>
      <c r="F61" s="340" t="s">
        <v>239</v>
      </c>
      <c r="G61" s="340" t="s">
        <v>501</v>
      </c>
      <c r="H61" s="374" t="e">
        <f aca="false">VLOOKUP(G61,#REF!,86,0)</f>
        <v>#VALUE!</v>
      </c>
      <c r="I61" s="340" t="s">
        <v>239</v>
      </c>
      <c r="J61" s="340" t="s">
        <v>195</v>
      </c>
      <c r="K61" s="372" t="e">
        <f aca="false">VLOOKUP(J61,#REF!,86,0)</f>
        <v>#VALUE!</v>
      </c>
      <c r="L61" s="375" t="e">
        <f aca="false">H61+K61</f>
        <v>#VALUE!</v>
      </c>
      <c r="M61" s="338" t="s">
        <v>173</v>
      </c>
      <c r="O61" s="298"/>
      <c r="P61" s="298"/>
      <c r="Q61" s="298"/>
    </row>
    <row r="62" customFormat="false" ht="21.6" hidden="true" customHeight="true" outlineLevel="0" collapsed="false">
      <c r="A62" s="298"/>
      <c r="B62" s="364" t="n">
        <v>60</v>
      </c>
      <c r="C62" s="60" t="str">
        <f aca="false">M62</f>
        <v>C3</v>
      </c>
      <c r="D62" s="298"/>
      <c r="E62" s="377" t="s">
        <v>178</v>
      </c>
      <c r="F62" s="340" t="s">
        <v>239</v>
      </c>
      <c r="G62" s="340" t="s">
        <v>502</v>
      </c>
      <c r="H62" s="374" t="e">
        <f aca="false">VLOOKUP(G62,#REF!,86,0)</f>
        <v>#VALUE!</v>
      </c>
      <c r="I62" s="340" t="s">
        <v>239</v>
      </c>
      <c r="J62" s="340" t="s">
        <v>195</v>
      </c>
      <c r="K62" s="372" t="e">
        <f aca="false">VLOOKUP(J62,#REF!,86,0)</f>
        <v>#VALUE!</v>
      </c>
      <c r="L62" s="375" t="e">
        <f aca="false">H62+K62</f>
        <v>#VALUE!</v>
      </c>
      <c r="M62" s="377" t="s">
        <v>178</v>
      </c>
      <c r="O62" s="298"/>
      <c r="P62" s="298"/>
      <c r="Q62" s="298"/>
    </row>
    <row r="63" customFormat="false" ht="21.6" hidden="true" customHeight="true" outlineLevel="0" collapsed="false">
      <c r="A63" s="298"/>
      <c r="B63" s="364" t="n">
        <v>60</v>
      </c>
      <c r="C63" s="60" t="str">
        <f aca="false">M63</f>
        <v>D3</v>
      </c>
      <c r="D63" s="298"/>
      <c r="E63" s="377" t="s">
        <v>184</v>
      </c>
      <c r="F63" s="340" t="s">
        <v>239</v>
      </c>
      <c r="G63" s="340" t="s">
        <v>503</v>
      </c>
      <c r="H63" s="374" t="e">
        <f aca="false">VLOOKUP(G63,#REF!,86,0)</f>
        <v>#VALUE!</v>
      </c>
      <c r="I63" s="340" t="s">
        <v>239</v>
      </c>
      <c r="J63" s="340" t="s">
        <v>195</v>
      </c>
      <c r="K63" s="372" t="e">
        <f aca="false">VLOOKUP(J63,#REF!,86,0)</f>
        <v>#VALUE!</v>
      </c>
      <c r="L63" s="375" t="e">
        <f aca="false">H63+K63</f>
        <v>#VALUE!</v>
      </c>
      <c r="M63" s="377" t="s">
        <v>184</v>
      </c>
      <c r="O63" s="298"/>
      <c r="P63" s="298"/>
      <c r="Q63" s="298"/>
    </row>
    <row r="64" customFormat="false" ht="21.6" hidden="true" customHeight="true" outlineLevel="0" collapsed="false">
      <c r="A64" s="298"/>
      <c r="B64" s="364" t="n">
        <v>60</v>
      </c>
      <c r="C64" s="60" t="str">
        <f aca="false">M64</f>
        <v>E3</v>
      </c>
      <c r="D64" s="298"/>
      <c r="E64" s="377" t="s">
        <v>190</v>
      </c>
      <c r="F64" s="340" t="s">
        <v>239</v>
      </c>
      <c r="G64" s="340" t="s">
        <v>504</v>
      </c>
      <c r="H64" s="374" t="e">
        <f aca="false">VLOOKUP(G64,#REF!,86,0)</f>
        <v>#VALUE!</v>
      </c>
      <c r="I64" s="340" t="s">
        <v>239</v>
      </c>
      <c r="J64" s="340" t="s">
        <v>195</v>
      </c>
      <c r="K64" s="372" t="e">
        <f aca="false">VLOOKUP(J64,#REF!,86,0)</f>
        <v>#VALUE!</v>
      </c>
      <c r="L64" s="375" t="e">
        <f aca="false">H64+K64</f>
        <v>#VALUE!</v>
      </c>
      <c r="M64" s="377" t="s">
        <v>190</v>
      </c>
      <c r="O64" s="298"/>
      <c r="P64" s="298"/>
      <c r="Q64" s="298"/>
    </row>
    <row r="65" customFormat="false" ht="21.6" hidden="true" customHeight="true" outlineLevel="0" collapsed="false">
      <c r="A65" s="298"/>
      <c r="B65" s="364" t="n">
        <v>60</v>
      </c>
      <c r="C65" s="60" t="str">
        <f aca="false">M65</f>
        <v>F3</v>
      </c>
      <c r="D65" s="298"/>
      <c r="E65" s="377" t="s">
        <v>196</v>
      </c>
      <c r="F65" s="340" t="s">
        <v>239</v>
      </c>
      <c r="G65" s="340" t="s">
        <v>505</v>
      </c>
      <c r="H65" s="374" t="e">
        <f aca="false">VLOOKUP(G65,#REF!,86,0)</f>
        <v>#VALUE!</v>
      </c>
      <c r="I65" s="340" t="s">
        <v>239</v>
      </c>
      <c r="J65" s="340" t="s">
        <v>195</v>
      </c>
      <c r="K65" s="372" t="e">
        <f aca="false">VLOOKUP(J65,#REF!,86,0)</f>
        <v>#VALUE!</v>
      </c>
      <c r="L65" s="375" t="e">
        <f aca="false">H65+K65</f>
        <v>#VALUE!</v>
      </c>
      <c r="M65" s="377" t="s">
        <v>196</v>
      </c>
      <c r="O65" s="298"/>
      <c r="P65" s="298"/>
      <c r="Q65" s="298"/>
    </row>
    <row r="66" customFormat="false" ht="21.6" hidden="true" customHeight="true" outlineLevel="0" collapsed="false">
      <c r="A66" s="298"/>
      <c r="B66" s="364" t="n">
        <v>60</v>
      </c>
      <c r="C66" s="60" t="str">
        <f aca="false">M66</f>
        <v>AB3</v>
      </c>
      <c r="D66" s="298"/>
      <c r="E66" s="377" t="s">
        <v>254</v>
      </c>
      <c r="F66" s="340" t="s">
        <v>239</v>
      </c>
      <c r="G66" s="340" t="s">
        <v>506</v>
      </c>
      <c r="H66" s="374" t="e">
        <f aca="false">VLOOKUP(G66,#REF!,86,0)</f>
        <v>#VALUE!</v>
      </c>
      <c r="I66" s="340" t="s">
        <v>239</v>
      </c>
      <c r="J66" s="340" t="s">
        <v>195</v>
      </c>
      <c r="K66" s="372" t="e">
        <f aca="false">VLOOKUP(J66,#REF!,86,0)</f>
        <v>#VALUE!</v>
      </c>
      <c r="L66" s="375" t="e">
        <f aca="false">H66+K66</f>
        <v>#VALUE!</v>
      </c>
      <c r="M66" s="377" t="s">
        <v>254</v>
      </c>
      <c r="O66" s="298"/>
      <c r="P66" s="298"/>
      <c r="Q66" s="298"/>
    </row>
    <row r="67" customFormat="false" ht="21.6" hidden="true" customHeight="true" outlineLevel="0" collapsed="false">
      <c r="A67" s="298"/>
      <c r="B67" s="364" t="n">
        <v>60</v>
      </c>
      <c r="C67" s="60" t="str">
        <f aca="false">M67</f>
        <v>AB4</v>
      </c>
      <c r="D67" s="298"/>
      <c r="E67" s="370" t="s">
        <v>507</v>
      </c>
      <c r="F67" s="340" t="s">
        <v>239</v>
      </c>
      <c r="G67" s="340" t="s">
        <v>508</v>
      </c>
      <c r="H67" s="374" t="e">
        <f aca="false">VLOOKUP(G67,#REF!,86,0)</f>
        <v>#VALUE!</v>
      </c>
      <c r="I67" s="340" t="s">
        <v>239</v>
      </c>
      <c r="J67" s="340" t="s">
        <v>195</v>
      </c>
      <c r="K67" s="372" t="e">
        <f aca="false">VLOOKUP(J67,#REF!,86,0)</f>
        <v>#VALUE!</v>
      </c>
      <c r="L67" s="375" t="e">
        <f aca="false">H67+K67</f>
        <v>#VALUE!</v>
      </c>
      <c r="M67" s="376" t="s">
        <v>255</v>
      </c>
      <c r="O67" s="298"/>
      <c r="P67" s="298"/>
      <c r="Q67" s="298"/>
    </row>
    <row r="68" customFormat="false" ht="21.6" hidden="true" customHeight="true" outlineLevel="0" collapsed="false">
      <c r="A68" s="298"/>
      <c r="B68" s="298"/>
      <c r="C68" s="60" t="str">
        <f aca="false">M68</f>
        <v>F4</v>
      </c>
      <c r="D68" s="298"/>
      <c r="E68" s="370" t="s">
        <v>238</v>
      </c>
      <c r="F68" s="340" t="s">
        <v>239</v>
      </c>
      <c r="G68" s="340" t="s">
        <v>509</v>
      </c>
      <c r="H68" s="374" t="e">
        <f aca="false">VLOOKUP(G68,#REF!,86,0)</f>
        <v>#VALUE!</v>
      </c>
      <c r="I68" s="340" t="s">
        <v>239</v>
      </c>
      <c r="J68" s="340" t="s">
        <v>195</v>
      </c>
      <c r="K68" s="372" t="e">
        <f aca="false">VLOOKUP(J68,#REF!,86,0)</f>
        <v>#VALUE!</v>
      </c>
      <c r="L68" s="375" t="e">
        <f aca="false">H68+K68</f>
        <v>#VALUE!</v>
      </c>
      <c r="M68" s="376" t="s">
        <v>238</v>
      </c>
      <c r="O68" s="298"/>
      <c r="P68" s="298"/>
      <c r="Q68" s="298"/>
    </row>
    <row r="69" customFormat="false" ht="21.6" hidden="true" customHeight="true" outlineLevel="0" collapsed="false">
      <c r="A69" s="298"/>
      <c r="B69" s="298"/>
      <c r="C69" s="60" t="str">
        <f aca="false">M69</f>
        <v>E2</v>
      </c>
      <c r="D69" s="298"/>
      <c r="E69" s="370" t="s">
        <v>137</v>
      </c>
      <c r="F69" s="340" t="s">
        <v>239</v>
      </c>
      <c r="G69" s="340" t="s">
        <v>510</v>
      </c>
      <c r="H69" s="374" t="e">
        <f aca="false">VLOOKUP(G69,#REF!,86,0)</f>
        <v>#VALUE!</v>
      </c>
      <c r="I69" s="340" t="s">
        <v>239</v>
      </c>
      <c r="J69" s="340" t="s">
        <v>195</v>
      </c>
      <c r="K69" s="372" t="e">
        <f aca="false">VLOOKUP(J69,#REF!,86,0)</f>
        <v>#VALUE!</v>
      </c>
      <c r="L69" s="375" t="e">
        <f aca="false">H69+K69</f>
        <v>#VALUE!</v>
      </c>
      <c r="M69" s="376" t="s">
        <v>137</v>
      </c>
      <c r="O69" s="298"/>
      <c r="P69" s="298"/>
      <c r="Q69" s="298"/>
    </row>
    <row r="70" customFormat="false" ht="21.6" hidden="true" customHeight="true" outlineLevel="0" collapsed="false">
      <c r="A70" s="298"/>
      <c r="B70" s="298"/>
      <c r="C70" s="60" t="str">
        <f aca="false">M70</f>
        <v>C4</v>
      </c>
      <c r="D70" s="298"/>
      <c r="E70" s="370" t="s">
        <v>200</v>
      </c>
      <c r="F70" s="340" t="s">
        <v>239</v>
      </c>
      <c r="G70" s="340" t="s">
        <v>511</v>
      </c>
      <c r="H70" s="374" t="e">
        <f aca="false">VLOOKUP(G70,#REF!,86,0)</f>
        <v>#VALUE!</v>
      </c>
      <c r="I70" s="340" t="s">
        <v>239</v>
      </c>
      <c r="J70" s="340" t="s">
        <v>195</v>
      </c>
      <c r="K70" s="372" t="e">
        <f aca="false">VLOOKUP(J70,#REF!,86,0)</f>
        <v>#VALUE!</v>
      </c>
      <c r="L70" s="375" t="e">
        <f aca="false">H70+K70</f>
        <v>#VALUE!</v>
      </c>
      <c r="M70" s="376" t="s">
        <v>200</v>
      </c>
      <c r="O70" s="298"/>
      <c r="P70" s="298"/>
      <c r="Q70" s="298"/>
    </row>
    <row r="71" customFormat="false" ht="21" hidden="true" customHeight="true" outlineLevel="0" collapsed="false">
      <c r="A71" s="298"/>
      <c r="B71" s="298"/>
      <c r="C71" s="60" t="str">
        <f aca="false">M71</f>
        <v>D4</v>
      </c>
      <c r="D71" s="298"/>
      <c r="E71" s="370" t="s">
        <v>217</v>
      </c>
      <c r="F71" s="340" t="s">
        <v>239</v>
      </c>
      <c r="G71" s="340" t="s">
        <v>512</v>
      </c>
      <c r="H71" s="374" t="e">
        <f aca="false">VLOOKUP(G71,#REF!,86,0)</f>
        <v>#VALUE!</v>
      </c>
      <c r="I71" s="340" t="s">
        <v>239</v>
      </c>
      <c r="J71" s="340" t="s">
        <v>195</v>
      </c>
      <c r="K71" s="372" t="e">
        <f aca="false">VLOOKUP(J71,#REF!,86,0)</f>
        <v>#VALUE!</v>
      </c>
      <c r="L71" s="375" t="e">
        <f aca="false">H71+K71</f>
        <v>#VALUE!</v>
      </c>
      <c r="M71" s="376" t="s">
        <v>217</v>
      </c>
      <c r="O71" s="298"/>
      <c r="P71" s="298"/>
      <c r="Q71" s="298"/>
    </row>
    <row r="72" customFormat="false" ht="22.5" hidden="false" customHeight="false" outlineLevel="0" collapsed="false">
      <c r="B72" s="378"/>
      <c r="M72" s="379"/>
    </row>
  </sheetData>
  <printOptions headings="false" gridLines="false" gridLinesSet="true" horizontalCentered="tru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Q127"/>
  <sheetViews>
    <sheetView showFormulas="false" showGridLines="true" showRowColHeaders="true" showZeros="true" rightToLeft="false" tabSelected="false" showOutlineSymbols="true" defaultGridColor="true" view="normal" topLeftCell="A12" colorId="64" zoomScale="75" zoomScaleNormal="75" zoomScalePageLayoutView="100" workbookViewId="0">
      <selection pane="topLeft" activeCell="D32" activeCellId="0" sqref="D32"/>
    </sheetView>
  </sheetViews>
  <sheetFormatPr defaultRowHeight="17.25" zeroHeight="false" outlineLevelRow="0" outlineLevelCol="0"/>
  <cols>
    <col collapsed="false" customWidth="true" hidden="false" outlineLevel="0" max="1" min="1" style="115" width="6.33"/>
    <col collapsed="false" customWidth="true" hidden="false" outlineLevel="0" max="2" min="2" style="115" width="19.1"/>
    <col collapsed="false" customWidth="true" hidden="false" outlineLevel="0" max="6" min="3" style="115" width="15.78"/>
    <col collapsed="false" customWidth="true" hidden="false" outlineLevel="0" max="7" min="7" style="115" width="10.66"/>
    <col collapsed="false" customWidth="true" hidden="false" outlineLevel="0" max="8" min="8" style="115" width="11"/>
    <col collapsed="false" customWidth="true" hidden="false" outlineLevel="0" max="9" min="9" style="115" width="12.89"/>
    <col collapsed="false" customWidth="true" hidden="false" outlineLevel="0" max="10" min="10" style="115" width="10.66"/>
    <col collapsed="false" customWidth="true" hidden="false" outlineLevel="0" max="11" min="11" style="115" width="16.44"/>
    <col collapsed="false" customWidth="true" hidden="false" outlineLevel="0" max="12" min="12" style="115" width="7.67"/>
    <col collapsed="false" customWidth="true" hidden="true" outlineLevel="0" max="13" min="13" style="115" width="14.11"/>
    <col collapsed="false" customWidth="true" hidden="true" outlineLevel="0" max="14" min="14" style="115" width="22.55"/>
    <col collapsed="false" customWidth="true" hidden="true" outlineLevel="0" max="15" min="15" style="115" width="15.56"/>
    <col collapsed="false" customWidth="true" hidden="true" outlineLevel="0" max="16" min="16" style="115" width="9.55"/>
    <col collapsed="false" customWidth="true" hidden="false" outlineLevel="0" max="1025" min="17" style="115" width="7.67"/>
  </cols>
  <sheetData>
    <row r="1" customFormat="false" ht="18.75" hidden="false" customHeight="false" outlineLevel="0" collapsed="false">
      <c r="B1" s="380" t="s">
        <v>513</v>
      </c>
      <c r="C1" s="119"/>
      <c r="D1" s="119"/>
      <c r="E1" s="121"/>
      <c r="F1" s="121"/>
      <c r="G1" s="121"/>
    </row>
    <row r="2" customFormat="false" ht="17.25" hidden="false" customHeight="false" outlineLevel="0" collapsed="false">
      <c r="B2" s="118"/>
      <c r="C2" s="119"/>
      <c r="D2" s="119"/>
      <c r="E2" s="121"/>
      <c r="F2" s="121"/>
      <c r="G2" s="121"/>
    </row>
    <row r="3" customFormat="false" ht="17.25" hidden="false" customHeight="false" outlineLevel="0" collapsed="false">
      <c r="B3" s="118" t="s">
        <v>514</v>
      </c>
      <c r="C3" s="119"/>
      <c r="D3" s="119"/>
      <c r="E3" s="121"/>
      <c r="F3" s="121"/>
      <c r="G3" s="121"/>
    </row>
    <row r="4" customFormat="false" ht="17.25" hidden="false" customHeight="false" outlineLevel="0" collapsed="false">
      <c r="B4" s="121"/>
      <c r="C4" s="121"/>
      <c r="D4" s="118" t="s">
        <v>515</v>
      </c>
      <c r="E4" s="118"/>
      <c r="F4" s="119"/>
      <c r="G4" s="121"/>
    </row>
    <row r="5" customFormat="false" ht="17.25" hidden="false" customHeight="false" outlineLevel="0" collapsed="false">
      <c r="B5" s="121"/>
      <c r="C5" s="121"/>
      <c r="D5" s="122" t="s">
        <v>516</v>
      </c>
      <c r="E5" s="122"/>
      <c r="F5" s="381"/>
      <c r="G5" s="382"/>
      <c r="H5" s="127"/>
      <c r="I5" s="127"/>
    </row>
    <row r="6" customFormat="false" ht="17.25" hidden="false" customHeight="false" outlineLevel="0" collapsed="false">
      <c r="B6" s="136"/>
      <c r="C6" s="136"/>
      <c r="D6" s="383"/>
      <c r="E6" s="127"/>
      <c r="F6" s="127"/>
      <c r="G6" s="127"/>
      <c r="H6" s="127"/>
      <c r="I6" s="127"/>
    </row>
    <row r="7" customFormat="false" ht="17.25" hidden="false" customHeight="false" outlineLevel="0" collapsed="false">
      <c r="C7" s="129" t="s">
        <v>266</v>
      </c>
      <c r="D7" s="129" t="s">
        <v>267</v>
      </c>
      <c r="E7" s="129" t="s">
        <v>268</v>
      </c>
      <c r="F7" s="384" t="s">
        <v>269</v>
      </c>
      <c r="G7" s="128"/>
      <c r="H7" s="128"/>
    </row>
    <row r="8" customFormat="false" ht="18.75" hidden="false" customHeight="true" outlineLevel="0" collapsed="false">
      <c r="C8" s="132" t="s">
        <v>274</v>
      </c>
      <c r="D8" s="132" t="s">
        <v>275</v>
      </c>
      <c r="E8" s="132" t="s">
        <v>276</v>
      </c>
      <c r="F8" s="132" t="s">
        <v>277</v>
      </c>
      <c r="G8" s="131"/>
      <c r="H8" s="131"/>
    </row>
    <row r="9" customFormat="false" ht="17.25" hidden="false" customHeight="false" outlineLevel="0" collapsed="false">
      <c r="C9" s="132" t="s">
        <v>281</v>
      </c>
      <c r="D9" s="132" t="s">
        <v>280</v>
      </c>
      <c r="E9" s="132" t="s">
        <v>279</v>
      </c>
      <c r="F9" s="132" t="s">
        <v>278</v>
      </c>
      <c r="G9" s="131"/>
      <c r="H9" s="131"/>
    </row>
    <row r="10" customFormat="false" ht="17.25" hidden="false" customHeight="false" outlineLevel="0" collapsed="false">
      <c r="C10" s="132" t="s">
        <v>289</v>
      </c>
      <c r="D10" s="132" t="s">
        <v>288</v>
      </c>
      <c r="E10" s="132" t="s">
        <v>287</v>
      </c>
      <c r="F10" s="132" t="s">
        <v>286</v>
      </c>
      <c r="G10" s="131"/>
      <c r="H10" s="131"/>
    </row>
    <row r="11" customFormat="false" ht="17.25" hidden="false" customHeight="false" outlineLevel="0" collapsed="false">
      <c r="C11" s="132" t="s">
        <v>240</v>
      </c>
      <c r="D11" s="132" t="s">
        <v>240</v>
      </c>
      <c r="E11" s="132" t="s">
        <v>240</v>
      </c>
      <c r="F11" s="132" t="s">
        <v>285</v>
      </c>
      <c r="G11" s="131"/>
      <c r="H11" s="131"/>
    </row>
    <row r="12" customFormat="false" ht="17.25" hidden="false" customHeight="false" outlineLevel="0" collapsed="false">
      <c r="B12" s="134"/>
    </row>
    <row r="13" customFormat="false" ht="17.25" hidden="false" customHeight="false" outlineLevel="0" collapsed="false">
      <c r="B13" s="134"/>
    </row>
    <row r="14" s="121" customFormat="true" ht="16.5" hidden="false" customHeight="false" outlineLevel="0" collapsed="false">
      <c r="B14" s="118"/>
      <c r="D14" s="385" t="s">
        <v>517</v>
      </c>
      <c r="E14" s="122"/>
      <c r="F14" s="122"/>
      <c r="G14" s="122"/>
      <c r="H14" s="118"/>
      <c r="I14" s="118"/>
      <c r="J14" s="118"/>
    </row>
    <row r="15" s="121" customFormat="true" ht="16.5" hidden="false" customHeight="false" outlineLevel="0" collapsed="false">
      <c r="B15" s="122"/>
      <c r="D15" s="122"/>
      <c r="E15" s="122"/>
      <c r="F15" s="122"/>
      <c r="G15" s="122"/>
      <c r="H15" s="118"/>
      <c r="I15" s="118"/>
      <c r="J15" s="118"/>
    </row>
    <row r="16" s="121" customFormat="true" ht="16.5" hidden="false" customHeight="false" outlineLevel="0" collapsed="false">
      <c r="B16" s="122"/>
      <c r="D16" s="385" t="s">
        <v>518</v>
      </c>
      <c r="E16" s="122"/>
      <c r="F16" s="122"/>
      <c r="G16" s="122"/>
      <c r="H16" s="118"/>
      <c r="I16" s="118"/>
      <c r="J16" s="118"/>
    </row>
    <row r="17" s="121" customFormat="true" ht="16.5" hidden="false" customHeight="false" outlineLevel="0" collapsed="false">
      <c r="B17" s="122"/>
      <c r="D17" s="385" t="s">
        <v>519</v>
      </c>
      <c r="E17" s="122"/>
      <c r="F17" s="122"/>
      <c r="G17" s="122"/>
      <c r="H17" s="118"/>
      <c r="I17" s="118"/>
      <c r="J17" s="118"/>
    </row>
    <row r="18" s="121" customFormat="true" ht="16.5" hidden="false" customHeight="false" outlineLevel="0" collapsed="false">
      <c r="B18" s="118"/>
    </row>
    <row r="19" s="121" customFormat="true" ht="16.5" hidden="false" customHeight="false" outlineLevel="0" collapsed="false">
      <c r="B19" s="118" t="s">
        <v>520</v>
      </c>
      <c r="D19" s="120"/>
    </row>
    <row r="20" s="121" customFormat="true" ht="16.5" hidden="false" customHeight="false" outlineLevel="0" collapsed="false">
      <c r="B20" s="118"/>
      <c r="D20" s="120"/>
    </row>
    <row r="21" customFormat="false" ht="17.25" hidden="false" customHeight="false" outlineLevel="0" collapsed="false">
      <c r="C21" s="386" t="s">
        <v>71</v>
      </c>
      <c r="D21" s="116"/>
    </row>
    <row r="22" customFormat="false" ht="18" hidden="false" customHeight="false" outlineLevel="0" collapsed="false">
      <c r="B22" s="298"/>
      <c r="C22" s="63" t="str">
        <f aca="false">女乙賽程!S8</f>
        <v>筱瑩</v>
      </c>
      <c r="D22" s="387"/>
      <c r="E22" s="154"/>
      <c r="F22" s="155"/>
      <c r="G22" s="155"/>
      <c r="H22" s="155"/>
      <c r="I22" s="155"/>
      <c r="L22" s="116"/>
    </row>
    <row r="23" customFormat="false" ht="17.25" hidden="false" customHeight="false" outlineLevel="0" collapsed="false">
      <c r="B23" s="298"/>
      <c r="C23" s="298"/>
      <c r="D23" s="388" t="s">
        <v>521</v>
      </c>
      <c r="E23" s="389"/>
      <c r="F23" s="234"/>
      <c r="G23" s="155"/>
      <c r="H23" s="155"/>
      <c r="I23" s="155"/>
      <c r="L23" s="116"/>
    </row>
    <row r="24" customFormat="false" ht="18" hidden="false" customHeight="false" outlineLevel="0" collapsed="false">
      <c r="B24" s="298"/>
      <c r="C24" s="298"/>
      <c r="D24" s="390"/>
      <c r="E24" s="391"/>
      <c r="F24" s="234"/>
      <c r="G24" s="155"/>
      <c r="H24" s="155"/>
      <c r="I24" s="155"/>
      <c r="J24" s="155"/>
      <c r="K24" s="150"/>
      <c r="L24" s="392"/>
    </row>
    <row r="25" customFormat="false" ht="18" hidden="false" customHeight="false" outlineLevel="0" collapsed="false">
      <c r="B25" s="298"/>
      <c r="C25" s="298"/>
      <c r="D25" s="393"/>
      <c r="E25" s="394"/>
      <c r="F25" s="251"/>
      <c r="G25" s="155"/>
      <c r="H25" s="155"/>
      <c r="I25" s="155"/>
      <c r="J25" s="155"/>
      <c r="K25" s="395"/>
      <c r="L25" s="116"/>
      <c r="M25" s="154"/>
      <c r="N25" s="155"/>
      <c r="O25" s="155"/>
      <c r="P25" s="155"/>
      <c r="Q25" s="155"/>
    </row>
    <row r="26" customFormat="false" ht="18" hidden="false" customHeight="false" outlineLevel="0" collapsed="false">
      <c r="B26" s="298"/>
      <c r="C26" s="63" t="str">
        <f aca="false">C72</f>
        <v>limit</v>
      </c>
      <c r="D26" s="396"/>
      <c r="E26" s="154"/>
      <c r="F26" s="390"/>
      <c r="G26" s="397"/>
      <c r="H26" s="155"/>
      <c r="I26" s="155"/>
      <c r="J26" s="155"/>
      <c r="L26" s="153"/>
      <c r="M26" s="154"/>
      <c r="N26" s="234"/>
      <c r="O26" s="155"/>
      <c r="P26" s="155"/>
      <c r="Q26" s="155"/>
    </row>
    <row r="27" customFormat="false" ht="18" hidden="false" customHeight="false" outlineLevel="0" collapsed="false">
      <c r="B27" s="298"/>
      <c r="C27" s="298"/>
      <c r="D27" s="234"/>
      <c r="E27" s="212"/>
      <c r="F27" s="390"/>
      <c r="G27" s="397"/>
      <c r="H27" s="155"/>
      <c r="I27" s="155"/>
      <c r="J27" s="155"/>
      <c r="L27" s="150"/>
      <c r="M27" s="221"/>
      <c r="N27" s="214"/>
      <c r="O27" s="155"/>
      <c r="P27" s="155"/>
      <c r="Q27" s="155"/>
    </row>
    <row r="28" customFormat="false" ht="17.25" hidden="false" customHeight="false" outlineLevel="0" collapsed="false">
      <c r="B28" s="298"/>
      <c r="C28" s="298"/>
      <c r="D28" s="154"/>
      <c r="E28" s="154"/>
      <c r="F28" s="390"/>
      <c r="G28" s="397"/>
      <c r="H28" s="155"/>
      <c r="I28" s="155"/>
      <c r="J28" s="155"/>
      <c r="L28" s="398"/>
      <c r="M28" s="216"/>
      <c r="N28" s="214"/>
      <c r="O28" s="155"/>
      <c r="P28" s="155"/>
      <c r="Q28" s="155"/>
    </row>
    <row r="29" customFormat="false" ht="18" hidden="false" customHeight="false" outlineLevel="0" collapsed="false">
      <c r="B29" s="298"/>
      <c r="C29" s="298"/>
      <c r="D29" s="154"/>
      <c r="E29" s="399"/>
      <c r="F29" s="388" t="s">
        <v>522</v>
      </c>
      <c r="G29" s="399"/>
      <c r="H29" s="155"/>
      <c r="I29" s="155"/>
      <c r="J29" s="155"/>
      <c r="K29" s="150"/>
      <c r="L29" s="234"/>
      <c r="M29" s="213"/>
      <c r="N29" s="214"/>
      <c r="O29" s="155"/>
      <c r="P29" s="155"/>
      <c r="Q29" s="155"/>
    </row>
    <row r="30" customFormat="false" ht="18" hidden="false" customHeight="false" outlineLevel="0" collapsed="false">
      <c r="B30" s="298"/>
      <c r="C30" s="298"/>
      <c r="D30" s="154"/>
      <c r="E30" s="399"/>
      <c r="F30" s="194"/>
      <c r="G30" s="399"/>
      <c r="H30" s="155"/>
      <c r="I30" s="155"/>
      <c r="J30" s="155"/>
      <c r="K30" s="395"/>
      <c r="L30" s="153"/>
      <c r="M30" s="216"/>
      <c r="N30" s="214"/>
      <c r="O30" s="155"/>
      <c r="P30" s="155"/>
      <c r="Q30" s="155"/>
    </row>
    <row r="31" customFormat="false" ht="18" hidden="false" customHeight="false" outlineLevel="0" collapsed="false">
      <c r="B31" s="298"/>
      <c r="C31" s="298"/>
      <c r="D31" s="154"/>
      <c r="E31" s="399"/>
      <c r="F31" s="393"/>
      <c r="G31" s="399"/>
      <c r="H31" s="155"/>
      <c r="I31" s="155"/>
      <c r="J31" s="155"/>
      <c r="L31" s="153"/>
      <c r="M31" s="218"/>
      <c r="N31" s="218"/>
      <c r="O31" s="218"/>
      <c r="P31" s="155"/>
      <c r="Q31" s="155"/>
    </row>
    <row r="32" customFormat="false" ht="18" hidden="false" customHeight="false" outlineLevel="0" collapsed="false">
      <c r="B32" s="298"/>
      <c r="C32" s="298"/>
      <c r="D32" s="154"/>
      <c r="E32" s="154"/>
      <c r="F32" s="400"/>
      <c r="J32" s="155"/>
      <c r="L32" s="153"/>
      <c r="M32" s="218"/>
      <c r="N32" s="218"/>
      <c r="O32" s="218"/>
      <c r="P32" s="155"/>
      <c r="Q32" s="155"/>
    </row>
    <row r="33" customFormat="false" ht="18" hidden="false" customHeight="false" outlineLevel="0" collapsed="false">
      <c r="B33" s="298"/>
      <c r="C33" s="298"/>
      <c r="D33" s="234"/>
      <c r="E33" s="155"/>
      <c r="F33" s="390"/>
      <c r="J33" s="155"/>
      <c r="L33" s="153"/>
      <c r="M33" s="216"/>
      <c r="N33" s="398"/>
    </row>
    <row r="34" customFormat="false" ht="18" hidden="false" customHeight="false" outlineLevel="0" collapsed="false">
      <c r="B34" s="298"/>
      <c r="C34" s="63" t="str">
        <f aca="false">C70</f>
        <v>The Passionate Miami</v>
      </c>
      <c r="D34" s="401"/>
      <c r="E34" s="154"/>
      <c r="F34" s="390"/>
      <c r="H34" s="251"/>
      <c r="K34" s="150"/>
      <c r="L34" s="234"/>
      <c r="M34" s="221"/>
      <c r="N34" s="214"/>
    </row>
    <row r="35" customFormat="false" ht="18" hidden="false" customHeight="false" outlineLevel="0" collapsed="false">
      <c r="B35" s="298"/>
      <c r="C35" s="298"/>
      <c r="D35" s="388" t="s">
        <v>523</v>
      </c>
      <c r="E35" s="154"/>
      <c r="F35" s="390"/>
      <c r="G35" s="402"/>
      <c r="H35" s="403"/>
      <c r="I35" s="155"/>
      <c r="K35" s="150"/>
      <c r="L35" s="116"/>
      <c r="M35" s="154"/>
      <c r="N35" s="214"/>
      <c r="P35" s="116"/>
    </row>
    <row r="36" customFormat="false" ht="21" hidden="false" customHeight="false" outlineLevel="0" collapsed="false">
      <c r="B36" s="298"/>
      <c r="C36" s="298"/>
      <c r="D36" s="388"/>
      <c r="E36" s="404"/>
      <c r="F36" s="251"/>
      <c r="G36" s="397"/>
      <c r="H36" s="405"/>
      <c r="I36" s="155"/>
      <c r="M36" s="406" t="s">
        <v>524</v>
      </c>
      <c r="N36" s="117"/>
      <c r="O36" s="214" t="n">
        <v>120</v>
      </c>
      <c r="P36" s="407" t="s">
        <v>314</v>
      </c>
      <c r="Q36" s="155"/>
    </row>
    <row r="37" customFormat="false" ht="21" hidden="false" customHeight="false" outlineLevel="0" collapsed="false">
      <c r="B37" s="298"/>
      <c r="C37" s="376" t="s">
        <v>83</v>
      </c>
      <c r="D37" s="408"/>
      <c r="E37" s="154"/>
      <c r="F37" s="234"/>
      <c r="G37" s="155"/>
      <c r="H37" s="405"/>
      <c r="I37" s="155"/>
      <c r="J37" s="155"/>
      <c r="M37" s="406" t="s">
        <v>525</v>
      </c>
      <c r="N37" s="117"/>
      <c r="O37" s="214" t="n">
        <v>108</v>
      </c>
      <c r="P37" s="407" t="s">
        <v>314</v>
      </c>
      <c r="Q37" s="155"/>
    </row>
    <row r="38" customFormat="false" ht="21" hidden="false" customHeight="false" outlineLevel="0" collapsed="false">
      <c r="B38" s="298"/>
      <c r="C38" s="63" t="str">
        <f aca="false">女乙賽程!S20</f>
        <v>MKC</v>
      </c>
      <c r="D38" s="409"/>
      <c r="E38" s="154"/>
      <c r="F38" s="214"/>
      <c r="G38" s="155"/>
      <c r="H38" s="405"/>
      <c r="I38" s="155"/>
      <c r="J38" s="155"/>
      <c r="M38" s="406" t="s">
        <v>526</v>
      </c>
      <c r="N38" s="117"/>
      <c r="O38" s="214" t="n">
        <v>96</v>
      </c>
      <c r="P38" s="407" t="s">
        <v>314</v>
      </c>
      <c r="Q38" s="155"/>
    </row>
    <row r="39" customFormat="false" ht="21" hidden="false" customHeight="false" outlineLevel="0" collapsed="false">
      <c r="B39" s="298"/>
      <c r="C39" s="410"/>
      <c r="D39" s="155"/>
      <c r="E39" s="154"/>
      <c r="F39" s="214"/>
      <c r="G39" s="155"/>
      <c r="H39" s="405"/>
      <c r="I39" s="155"/>
      <c r="J39" s="155"/>
      <c r="M39" s="406" t="s">
        <v>527</v>
      </c>
      <c r="N39" s="117"/>
      <c r="O39" s="214" t="n">
        <v>84</v>
      </c>
      <c r="P39" s="407" t="s">
        <v>314</v>
      </c>
      <c r="Q39" s="155"/>
    </row>
    <row r="40" customFormat="false" ht="21" hidden="false" customHeight="false" outlineLevel="0" collapsed="false">
      <c r="B40" s="298"/>
      <c r="C40" s="331"/>
      <c r="D40" s="117"/>
      <c r="E40" s="154"/>
      <c r="F40" s="214"/>
      <c r="G40" s="155"/>
      <c r="H40" s="405"/>
      <c r="I40" s="155"/>
      <c r="J40" s="155"/>
      <c r="M40" s="406" t="s">
        <v>528</v>
      </c>
      <c r="N40" s="117"/>
      <c r="O40" s="214" t="n">
        <v>72</v>
      </c>
      <c r="P40" s="407" t="s">
        <v>314</v>
      </c>
      <c r="Q40" s="155"/>
    </row>
    <row r="41" customFormat="false" ht="18" hidden="false" customHeight="false" outlineLevel="0" collapsed="false">
      <c r="B41" s="298"/>
      <c r="C41" s="298"/>
      <c r="D41" s="399"/>
      <c r="E41" s="155"/>
      <c r="F41" s="155"/>
      <c r="H41" s="411"/>
      <c r="I41" s="412" t="s">
        <v>529</v>
      </c>
      <c r="J41" s="413" t="n">
        <f aca="false">H52</f>
        <v>0</v>
      </c>
      <c r="M41" s="117"/>
      <c r="N41" s="414"/>
      <c r="O41" s="117" t="n">
        <v>72</v>
      </c>
      <c r="P41" s="407" t="s">
        <v>314</v>
      </c>
      <c r="Q41" s="155"/>
    </row>
    <row r="42" customFormat="false" ht="18" hidden="false" customHeight="false" outlineLevel="0" collapsed="false">
      <c r="B42" s="298"/>
      <c r="C42" s="298"/>
      <c r="D42" s="154"/>
      <c r="E42" s="212"/>
      <c r="F42" s="155"/>
      <c r="H42" s="194"/>
      <c r="I42" s="415" t="s">
        <v>325</v>
      </c>
      <c r="J42" s="413"/>
      <c r="M42" s="117"/>
      <c r="N42" s="117"/>
      <c r="O42" s="117" t="n">
        <v>72</v>
      </c>
      <c r="P42" s="407" t="s">
        <v>314</v>
      </c>
      <c r="Q42" s="218"/>
    </row>
    <row r="43" customFormat="false" ht="18" hidden="false" customHeight="false" outlineLevel="0" collapsed="false">
      <c r="B43" s="298"/>
      <c r="C43" s="298"/>
      <c r="D43" s="154"/>
      <c r="E43" s="212"/>
      <c r="F43" s="214"/>
      <c r="G43" s="416"/>
      <c r="H43" s="194"/>
      <c r="I43" s="416"/>
      <c r="J43" s="399"/>
      <c r="M43" s="117"/>
      <c r="N43" s="117"/>
      <c r="O43" s="117" t="n">
        <v>72</v>
      </c>
      <c r="P43" s="407" t="s">
        <v>314</v>
      </c>
      <c r="Q43" s="191"/>
    </row>
    <row r="44" customFormat="false" ht="21" hidden="false" customHeight="false" outlineLevel="0" collapsed="false">
      <c r="B44" s="298"/>
      <c r="C44" s="298"/>
      <c r="D44" s="116"/>
      <c r="F44" s="116"/>
      <c r="H44" s="405"/>
      <c r="J44" s="154"/>
      <c r="M44" s="406" t="s">
        <v>530</v>
      </c>
      <c r="N44" s="117"/>
      <c r="O44" s="214" t="n">
        <v>60</v>
      </c>
      <c r="P44" s="407" t="s">
        <v>314</v>
      </c>
    </row>
    <row r="45" customFormat="false" ht="18" hidden="false" customHeight="false" outlineLevel="0" collapsed="false">
      <c r="B45" s="298"/>
      <c r="C45" s="376" t="s">
        <v>89</v>
      </c>
      <c r="D45" s="417"/>
      <c r="F45" s="116"/>
      <c r="G45" s="155"/>
      <c r="H45" s="405"/>
      <c r="I45" s="155"/>
      <c r="J45" s="416"/>
      <c r="M45" s="117"/>
      <c r="N45" s="117"/>
      <c r="O45" s="117" t="n">
        <v>60</v>
      </c>
      <c r="P45" s="407" t="s">
        <v>314</v>
      </c>
      <c r="Q45" s="155"/>
    </row>
    <row r="46" customFormat="false" ht="18" hidden="false" customHeight="false" outlineLevel="0" collapsed="false">
      <c r="B46" s="298"/>
      <c r="C46" s="63" t="str">
        <f aca="false">女乙賽程!Z20</f>
        <v>薯仔一隊</v>
      </c>
      <c r="D46" s="387"/>
      <c r="E46" s="154"/>
      <c r="F46" s="418"/>
      <c r="G46" s="155"/>
      <c r="H46" s="405"/>
      <c r="I46" s="155"/>
      <c r="M46" s="117"/>
      <c r="N46" s="117"/>
      <c r="O46" s="117" t="n">
        <v>60</v>
      </c>
      <c r="P46" s="407" t="s">
        <v>314</v>
      </c>
      <c r="Q46" s="155"/>
    </row>
    <row r="47" customFormat="false" ht="21" hidden="false" customHeight="false" outlineLevel="0" collapsed="false">
      <c r="B47" s="298"/>
      <c r="C47" s="298"/>
      <c r="D47" s="388" t="s">
        <v>531</v>
      </c>
      <c r="E47" s="419"/>
      <c r="F47" s="157"/>
      <c r="G47" s="155"/>
      <c r="H47" s="405"/>
      <c r="I47" s="155"/>
      <c r="J47" s="155"/>
      <c r="M47" s="406" t="s">
        <v>532</v>
      </c>
      <c r="N47" s="117"/>
      <c r="O47" s="117" t="n">
        <v>48</v>
      </c>
      <c r="P47" s="407" t="s">
        <v>314</v>
      </c>
      <c r="Q47" s="155"/>
    </row>
    <row r="48" customFormat="false" ht="17.25" hidden="false" customHeight="false" outlineLevel="0" collapsed="false">
      <c r="B48" s="298"/>
      <c r="C48" s="298"/>
      <c r="D48" s="420"/>
      <c r="E48" s="155"/>
      <c r="F48" s="204"/>
      <c r="G48" s="155"/>
      <c r="H48" s="405"/>
      <c r="I48" s="155"/>
      <c r="J48" s="155"/>
      <c r="N48" s="117"/>
      <c r="O48" s="117" t="n">
        <v>48</v>
      </c>
      <c r="P48" s="407" t="s">
        <v>314</v>
      </c>
      <c r="Q48" s="155"/>
    </row>
    <row r="49" customFormat="false" ht="21" hidden="false" customHeight="false" outlineLevel="0" collapsed="false">
      <c r="B49" s="298"/>
      <c r="C49" s="298"/>
      <c r="D49" s="393"/>
      <c r="E49" s="155"/>
      <c r="F49" s="390"/>
      <c r="G49" s="155"/>
      <c r="H49" s="405"/>
      <c r="I49" s="155"/>
      <c r="J49" s="155"/>
      <c r="M49" s="406" t="s">
        <v>533</v>
      </c>
      <c r="N49" s="117"/>
      <c r="O49" s="117" t="n">
        <v>36</v>
      </c>
      <c r="P49" s="407" t="s">
        <v>314</v>
      </c>
      <c r="Q49" s="155"/>
    </row>
    <row r="50" customFormat="false" ht="17.25" hidden="false" customHeight="false" outlineLevel="0" collapsed="false">
      <c r="B50" s="298"/>
      <c r="C50" s="63" t="str">
        <f aca="false">C69</f>
        <v>BESS</v>
      </c>
      <c r="D50" s="396"/>
      <c r="E50" s="154"/>
      <c r="F50" s="390"/>
      <c r="G50" s="155"/>
      <c r="H50" s="405"/>
      <c r="I50" s="155"/>
      <c r="J50" s="155"/>
      <c r="M50" s="407" t="s">
        <v>335</v>
      </c>
      <c r="N50" s="117"/>
      <c r="O50" s="117" t="n">
        <v>0</v>
      </c>
      <c r="P50" s="407" t="s">
        <v>314</v>
      </c>
      <c r="Q50" s="155"/>
    </row>
    <row r="51" customFormat="false" ht="18" hidden="false" customHeight="false" outlineLevel="0" collapsed="false">
      <c r="B51" s="298"/>
      <c r="C51" s="421"/>
      <c r="D51" s="234"/>
      <c r="E51" s="212"/>
      <c r="F51" s="390"/>
      <c r="G51" s="404"/>
      <c r="H51" s="422"/>
      <c r="I51" s="155"/>
      <c r="J51" s="155"/>
      <c r="N51" s="117"/>
      <c r="O51" s="117" t="n">
        <v>0</v>
      </c>
      <c r="P51" s="407" t="s">
        <v>314</v>
      </c>
      <c r="Q51" s="155"/>
    </row>
    <row r="52" customFormat="false" ht="17.25" hidden="false" customHeight="false" outlineLevel="0" collapsed="false">
      <c r="B52" s="298"/>
      <c r="C52" s="298"/>
      <c r="D52" s="154"/>
      <c r="E52" s="154"/>
      <c r="F52" s="390"/>
      <c r="H52" s="251"/>
      <c r="I52" s="155"/>
      <c r="J52" s="155"/>
      <c r="M52" s="117"/>
      <c r="N52" s="117"/>
      <c r="O52" s="117" t="n">
        <v>0</v>
      </c>
      <c r="P52" s="407" t="s">
        <v>314</v>
      </c>
      <c r="Q52" s="155"/>
    </row>
    <row r="53" customFormat="false" ht="18" hidden="false" customHeight="false" outlineLevel="0" collapsed="false">
      <c r="B53" s="298"/>
      <c r="C53" s="298"/>
      <c r="D53" s="154"/>
      <c r="E53" s="399"/>
      <c r="F53" s="388" t="s">
        <v>534</v>
      </c>
      <c r="G53" s="154"/>
      <c r="H53" s="155"/>
      <c r="I53" s="155"/>
      <c r="J53" s="155"/>
      <c r="M53" s="117"/>
      <c r="N53" s="117"/>
      <c r="O53" s="117" t="n">
        <v>0</v>
      </c>
      <c r="P53" s="407" t="s">
        <v>314</v>
      </c>
      <c r="Q53" s="155"/>
    </row>
    <row r="54" customFormat="false" ht="17.25" hidden="false" customHeight="false" outlineLevel="0" collapsed="false">
      <c r="B54" s="298"/>
      <c r="C54" s="298"/>
      <c r="D54" s="154"/>
      <c r="E54" s="154"/>
      <c r="F54" s="408"/>
      <c r="I54" s="155"/>
      <c r="M54" s="117"/>
      <c r="N54" s="117"/>
      <c r="O54" s="117" t="n">
        <v>0</v>
      </c>
      <c r="P54" s="407" t="s">
        <v>314</v>
      </c>
      <c r="Q54" s="155"/>
    </row>
    <row r="55" customFormat="false" ht="18" hidden="false" customHeight="false" outlineLevel="0" collapsed="false">
      <c r="B55" s="298"/>
      <c r="C55" s="298"/>
      <c r="D55" s="154"/>
      <c r="E55" s="154"/>
      <c r="F55" s="390"/>
      <c r="K55" s="423"/>
      <c r="L55" s="150"/>
      <c r="M55" s="221"/>
      <c r="N55" s="214"/>
      <c r="Q55" s="155"/>
    </row>
    <row r="56" customFormat="false" ht="18" hidden="false" customHeight="false" outlineLevel="0" collapsed="false">
      <c r="B56" s="298"/>
      <c r="C56" s="298"/>
      <c r="D56" s="399"/>
      <c r="E56" s="155"/>
      <c r="F56" s="390"/>
      <c r="K56" s="150"/>
      <c r="L56" s="424"/>
      <c r="M56" s="154"/>
      <c r="N56" s="214"/>
      <c r="Q56" s="155"/>
    </row>
    <row r="57" customFormat="false" ht="18" hidden="false" customHeight="false" outlineLevel="0" collapsed="false">
      <c r="B57" s="298"/>
      <c r="C57" s="298"/>
      <c r="D57" s="234"/>
      <c r="E57" s="425"/>
      <c r="F57" s="390"/>
      <c r="K57" s="150"/>
      <c r="L57" s="426"/>
      <c r="M57" s="154"/>
      <c r="N57" s="214"/>
    </row>
    <row r="58" customFormat="false" ht="18" hidden="false" customHeight="false" outlineLevel="0" collapsed="false">
      <c r="B58" s="298"/>
      <c r="C58" s="63" t="str">
        <f aca="false">C71</f>
        <v>Reunion</v>
      </c>
      <c r="D58" s="387"/>
      <c r="E58" s="154"/>
      <c r="F58" s="390"/>
      <c r="J58" s="155"/>
      <c r="L58" s="150"/>
      <c r="M58" s="154"/>
      <c r="N58" s="116"/>
      <c r="O58" s="155"/>
    </row>
    <row r="59" customFormat="false" ht="18" hidden="false" customHeight="false" outlineLevel="0" collapsed="false">
      <c r="B59" s="298"/>
      <c r="C59" s="298"/>
      <c r="D59" s="388" t="s">
        <v>535</v>
      </c>
      <c r="E59" s="404"/>
      <c r="F59" s="251"/>
      <c r="G59" s="155"/>
      <c r="L59" s="153"/>
      <c r="M59" s="216"/>
      <c r="N59" s="234"/>
      <c r="O59" s="233"/>
      <c r="P59" s="230"/>
      <c r="Q59" s="231"/>
    </row>
    <row r="60" customFormat="false" ht="18" hidden="false" customHeight="false" outlineLevel="0" collapsed="false">
      <c r="B60" s="298"/>
      <c r="C60" s="298"/>
      <c r="D60" s="408"/>
      <c r="E60" s="154"/>
      <c r="F60" s="234"/>
      <c r="G60" s="427"/>
      <c r="H60" s="427"/>
      <c r="I60" s="139"/>
      <c r="J60" s="428"/>
      <c r="L60" s="116"/>
      <c r="M60" s="154"/>
      <c r="N60" s="155"/>
      <c r="O60" s="233"/>
      <c r="P60" s="230"/>
      <c r="Q60" s="231"/>
    </row>
    <row r="61" customFormat="false" ht="17.25" hidden="false" customHeight="false" outlineLevel="0" collapsed="false">
      <c r="B61" s="298"/>
      <c r="C61" s="429" t="s">
        <v>77</v>
      </c>
      <c r="D61" s="400"/>
      <c r="E61" s="154"/>
      <c r="F61" s="155"/>
      <c r="G61" s="427"/>
      <c r="J61" s="430"/>
      <c r="K61" s="431" t="s">
        <v>536</v>
      </c>
      <c r="L61" s="432" t="n">
        <f aca="false">I64</f>
        <v>0</v>
      </c>
      <c r="M61" s="154"/>
      <c r="N61" s="155"/>
      <c r="O61" s="233"/>
      <c r="P61" s="230"/>
      <c r="Q61" s="231"/>
    </row>
    <row r="62" customFormat="false" ht="17.25" hidden="false" customHeight="false" outlineLevel="0" collapsed="false">
      <c r="B62" s="298"/>
      <c r="C62" s="63" t="str">
        <f aca="false">女乙賽程!Z8</f>
        <v>J&amp;M</v>
      </c>
      <c r="D62" s="396"/>
      <c r="E62" s="154"/>
      <c r="F62" s="155"/>
      <c r="G62" s="427"/>
      <c r="I62" s="433"/>
      <c r="J62" s="430"/>
      <c r="K62" s="434" t="s">
        <v>345</v>
      </c>
      <c r="L62" s="432"/>
      <c r="M62" s="154"/>
      <c r="N62" s="155"/>
      <c r="O62" s="233"/>
      <c r="P62" s="230"/>
      <c r="Q62" s="231"/>
    </row>
    <row r="63" customFormat="false" ht="18" hidden="false" customHeight="false" outlineLevel="0" collapsed="false">
      <c r="B63" s="435"/>
      <c r="C63" s="436"/>
      <c r="D63" s="427"/>
      <c r="E63" s="427"/>
      <c r="F63" s="155"/>
      <c r="I63" s="157"/>
      <c r="J63" s="400"/>
      <c r="L63" s="116"/>
      <c r="M63" s="221"/>
      <c r="N63" s="155"/>
      <c r="O63" s="233"/>
      <c r="P63" s="230"/>
      <c r="Q63" s="231"/>
    </row>
    <row r="64" customFormat="false" ht="18" hidden="false" customHeight="false" outlineLevel="0" collapsed="false">
      <c r="B64" s="223"/>
      <c r="C64" s="155"/>
      <c r="D64" s="437"/>
      <c r="G64" s="154"/>
      <c r="H64" s="430"/>
      <c r="I64" s="438"/>
      <c r="J64" s="439"/>
      <c r="L64" s="116"/>
      <c r="N64" s="116"/>
      <c r="O64" s="233"/>
      <c r="P64" s="230"/>
      <c r="Q64" s="231"/>
    </row>
    <row r="65" customFormat="false" ht="18" hidden="false" customHeight="false" outlineLevel="0" collapsed="false">
      <c r="B65" s="223"/>
      <c r="C65" s="116"/>
      <c r="D65" s="410"/>
      <c r="I65" s="416"/>
    </row>
    <row r="66" customFormat="false" ht="18" hidden="false" customHeight="false" outlineLevel="0" collapsed="false">
      <c r="B66" s="435"/>
      <c r="I66" s="155"/>
    </row>
    <row r="67" customFormat="false" ht="18" hidden="false" customHeight="false" outlineLevel="0" collapsed="false">
      <c r="B67" s="223"/>
      <c r="I67" s="155"/>
    </row>
    <row r="68" customFormat="false" ht="18" hidden="false" customHeight="false" outlineLevel="0" collapsed="false">
      <c r="B68" s="440"/>
      <c r="I68" s="117"/>
      <c r="O68" s="117"/>
    </row>
    <row r="69" customFormat="false" ht="21" hidden="false" customHeight="false" outlineLevel="0" collapsed="false">
      <c r="C69" s="187" t="str">
        <f aca="false">女乙賽程!S11</f>
        <v>BESS</v>
      </c>
      <c r="D69" s="211" t="s">
        <v>161</v>
      </c>
      <c r="F69" s="441" t="s">
        <v>524</v>
      </c>
      <c r="G69" s="442" t="s">
        <v>347</v>
      </c>
      <c r="I69" s="117"/>
    </row>
    <row r="70" customFormat="false" ht="21" hidden="false" customHeight="false" outlineLevel="0" collapsed="false">
      <c r="B70" s="225"/>
      <c r="C70" s="187" t="str">
        <f aca="false">女乙賽程!Z11</f>
        <v>The Passionate Miami</v>
      </c>
      <c r="D70" s="211" t="s">
        <v>155</v>
      </c>
      <c r="F70" s="441" t="s">
        <v>525</v>
      </c>
      <c r="G70" s="442" t="s">
        <v>348</v>
      </c>
      <c r="H70" s="435"/>
      <c r="I70" s="443"/>
    </row>
    <row r="71" customFormat="false" ht="21" hidden="false" customHeight="false" outlineLevel="0" collapsed="false">
      <c r="B71" s="225"/>
      <c r="C71" s="187" t="str">
        <f aca="false">女乙賽程!S23</f>
        <v>Reunion</v>
      </c>
      <c r="D71" s="211" t="s">
        <v>149</v>
      </c>
      <c r="F71" s="441" t="s">
        <v>526</v>
      </c>
      <c r="G71" s="442" t="s">
        <v>349</v>
      </c>
      <c r="H71" s="435"/>
      <c r="I71" s="443"/>
    </row>
    <row r="72" customFormat="false" ht="21" hidden="false" customHeight="false" outlineLevel="0" collapsed="false">
      <c r="B72" s="225"/>
      <c r="C72" s="187" t="str">
        <f aca="false">女乙賽程!Z23</f>
        <v>limit</v>
      </c>
      <c r="D72" s="211" t="s">
        <v>143</v>
      </c>
      <c r="F72" s="441" t="s">
        <v>527</v>
      </c>
      <c r="G72" s="442" t="s">
        <v>350</v>
      </c>
      <c r="I72" s="443"/>
    </row>
    <row r="73" customFormat="false" ht="21" hidden="false" customHeight="false" outlineLevel="0" collapsed="false">
      <c r="B73" s="225"/>
      <c r="C73" s="217"/>
      <c r="F73" s="441" t="s">
        <v>528</v>
      </c>
      <c r="G73" s="442" t="s">
        <v>351</v>
      </c>
      <c r="H73" s="231"/>
      <c r="I73" s="443"/>
    </row>
    <row r="74" customFormat="false" ht="21" hidden="false" customHeight="false" outlineLevel="0" collapsed="false">
      <c r="B74" s="225"/>
      <c r="C74" s="217"/>
      <c r="F74" s="441" t="s">
        <v>530</v>
      </c>
      <c r="G74" s="442" t="s">
        <v>537</v>
      </c>
      <c r="H74" s="231"/>
      <c r="I74" s="117"/>
    </row>
    <row r="75" customFormat="false" ht="18" hidden="false" customHeight="false" outlineLevel="0" collapsed="false">
      <c r="B75" s="225"/>
      <c r="C75" s="217"/>
      <c r="G75" s="230"/>
      <c r="H75" s="231"/>
      <c r="I75" s="117"/>
    </row>
    <row r="76" customFormat="false" ht="18" hidden="false" customHeight="false" outlineLevel="0" collapsed="false">
      <c r="B76" s="225"/>
      <c r="C76" s="217"/>
      <c r="I76" s="117"/>
    </row>
    <row r="77" customFormat="false" ht="18" hidden="false" customHeight="false" outlineLevel="0" collapsed="false">
      <c r="B77" s="225"/>
      <c r="C77" s="217"/>
      <c r="I77" s="117"/>
    </row>
    <row r="78" customFormat="false" ht="17.25" hidden="false" customHeight="false" outlineLevel="0" collapsed="false">
      <c r="I78" s="117"/>
    </row>
    <row r="79" customFormat="false" ht="17.25" hidden="false" customHeight="false" outlineLevel="0" collapsed="false">
      <c r="I79" s="117"/>
    </row>
    <row r="80" customFormat="false" ht="17.25" hidden="false" customHeight="false" outlineLevel="0" collapsed="false">
      <c r="I80" s="117"/>
    </row>
    <row r="81" customFormat="false" ht="17.25" hidden="false" customHeight="false" outlineLevel="0" collapsed="false">
      <c r="I81" s="117"/>
    </row>
    <row r="82" customFormat="false" ht="17.25" hidden="false" customHeight="false" outlineLevel="0" collapsed="false">
      <c r="I82" s="117"/>
    </row>
    <row r="83" customFormat="false" ht="17.25" hidden="false" customHeight="false" outlineLevel="0" collapsed="false">
      <c r="I83" s="117"/>
    </row>
    <row r="84" customFormat="false" ht="17.25" hidden="false" customHeight="false" outlineLevel="0" collapsed="false">
      <c r="I84" s="117"/>
    </row>
    <row r="85" customFormat="false" ht="17.25" hidden="false" customHeight="false" outlineLevel="0" collapsed="false">
      <c r="I85" s="117"/>
    </row>
    <row r="86" customFormat="false" ht="17.25" hidden="false" customHeight="false" outlineLevel="0" collapsed="false">
      <c r="I86" s="117"/>
    </row>
    <row r="87" customFormat="false" ht="17.25" hidden="false" customHeight="false" outlineLevel="0" collapsed="false">
      <c r="I87" s="117"/>
      <c r="J87" s="117"/>
      <c r="K87" s="117"/>
      <c r="L87" s="117"/>
      <c r="M87" s="117"/>
      <c r="N87" s="117"/>
    </row>
    <row r="88" customFormat="false" ht="17.25" hidden="false" customHeight="false" outlineLevel="0" collapsed="false">
      <c r="I88" s="117"/>
      <c r="J88" s="117"/>
      <c r="K88" s="117"/>
      <c r="L88" s="117"/>
      <c r="M88" s="117"/>
      <c r="N88" s="117"/>
      <c r="O88" s="117"/>
    </row>
    <row r="89" customFormat="false" ht="17.25" hidden="false" customHeight="false" outlineLevel="0" collapsed="false">
      <c r="I89" s="117"/>
      <c r="J89" s="117"/>
      <c r="K89" s="117"/>
      <c r="L89" s="117"/>
      <c r="M89" s="117"/>
      <c r="N89" s="117"/>
      <c r="O89" s="117"/>
    </row>
    <row r="90" customFormat="false" ht="17.25" hidden="false" customHeight="false" outlineLevel="0" collapsed="false">
      <c r="I90" s="117"/>
      <c r="J90" s="117"/>
      <c r="K90" s="117"/>
      <c r="L90" s="117"/>
      <c r="M90" s="117"/>
      <c r="N90" s="117"/>
      <c r="O90" s="117"/>
    </row>
    <row r="91" customFormat="false" ht="17.25" hidden="false" customHeight="false" outlineLevel="0" collapsed="false">
      <c r="I91" s="117"/>
      <c r="J91" s="117"/>
      <c r="K91" s="117"/>
      <c r="L91" s="117"/>
      <c r="M91" s="117"/>
      <c r="N91" s="117"/>
      <c r="O91" s="117"/>
    </row>
    <row r="92" customFormat="false" ht="17.25" hidden="false" customHeight="false" outlineLevel="0" collapsed="false">
      <c r="I92" s="117"/>
      <c r="J92" s="117"/>
      <c r="K92" s="117"/>
      <c r="L92" s="117"/>
      <c r="M92" s="117"/>
      <c r="N92" s="117"/>
      <c r="O92" s="117"/>
      <c r="P92" s="117"/>
      <c r="Q92" s="117"/>
    </row>
    <row r="93" customFormat="false" ht="17.25" hidden="false" customHeight="false" outlineLevel="0" collapsed="false">
      <c r="I93" s="117"/>
      <c r="J93" s="117"/>
      <c r="K93" s="117"/>
      <c r="L93" s="117"/>
      <c r="M93" s="117"/>
      <c r="N93" s="117"/>
      <c r="O93" s="117"/>
      <c r="P93" s="117"/>
      <c r="Q93" s="117"/>
    </row>
    <row r="94" customFormat="false" ht="17.25" hidden="false" customHeight="false" outlineLevel="0" collapsed="false">
      <c r="I94" s="117"/>
      <c r="J94" s="117"/>
      <c r="K94" s="117"/>
      <c r="L94" s="117"/>
      <c r="M94" s="117"/>
      <c r="N94" s="117"/>
      <c r="O94" s="117"/>
      <c r="P94" s="117"/>
      <c r="Q94" s="117"/>
    </row>
    <row r="95" customFormat="false" ht="17.25" hidden="false" customHeight="false" outlineLevel="0" collapsed="false">
      <c r="I95" s="117"/>
      <c r="J95" s="117"/>
      <c r="N95" s="117"/>
      <c r="O95" s="117"/>
      <c r="P95" s="117"/>
      <c r="Q95" s="117"/>
    </row>
    <row r="121" customFormat="false" ht="17.25" hidden="false" customHeight="false" outlineLevel="0" collapsed="false">
      <c r="K121" s="230"/>
      <c r="L121" s="231"/>
    </row>
    <row r="122" customFormat="false" ht="17.25" hidden="false" customHeight="false" outlineLevel="0" collapsed="false">
      <c r="K122" s="230"/>
      <c r="L122" s="231"/>
    </row>
    <row r="123" customFormat="false" ht="18" hidden="false" customHeight="false" outlineLevel="0" collapsed="false">
      <c r="B123" s="440"/>
      <c r="G123" s="233"/>
      <c r="H123" s="221"/>
      <c r="K123" s="230"/>
      <c r="L123" s="231"/>
    </row>
    <row r="124" customFormat="false" ht="17.25" hidden="false" customHeight="false" outlineLevel="0" collapsed="false">
      <c r="K124" s="230"/>
      <c r="L124" s="231"/>
    </row>
    <row r="125" customFormat="false" ht="17.25" hidden="false" customHeight="false" outlineLevel="0" collapsed="false">
      <c r="K125" s="230"/>
      <c r="L125" s="231"/>
    </row>
    <row r="126" customFormat="false" ht="17.25" hidden="false" customHeight="false" outlineLevel="0" collapsed="false">
      <c r="K126" s="230"/>
      <c r="L126" s="231"/>
    </row>
    <row r="127" customFormat="false" ht="17.25" hidden="false" customHeight="false" outlineLevel="0" collapsed="false">
      <c r="K127" s="230"/>
      <c r="L127" s="231"/>
    </row>
  </sheetData>
  <mergeCells count="2">
    <mergeCell ref="J41:J42"/>
    <mergeCell ref="L61:L62"/>
  </mergeCells>
  <printOptions headings="false" gridLines="false" gridLinesSet="true" horizontalCentered="true" verticalCentered="tru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D41"/>
  <sheetViews>
    <sheetView showFormulas="false" showGridLines="true" showRowColHeaders="true" showZeros="true" rightToLeft="false" tabSelected="false" showOutlineSymbols="true" defaultGridColor="true" view="normal" topLeftCell="B1" colorId="64" zoomScale="75" zoomScaleNormal="75" zoomScalePageLayoutView="100" workbookViewId="0">
      <selection pane="topLeft" activeCell="Z11" activeCellId="0" sqref="Z11"/>
    </sheetView>
  </sheetViews>
  <sheetFormatPr defaultRowHeight="17.25" zeroHeight="false" outlineLevelRow="0" outlineLevelCol="0"/>
  <cols>
    <col collapsed="false" customWidth="true" hidden="true" outlineLevel="0" max="1" min="1" style="234" width="9.11"/>
    <col collapsed="false" customWidth="true" hidden="false" outlineLevel="0" max="2" min="2" style="234" width="8.11"/>
    <col collapsed="false" customWidth="true" hidden="false" outlineLevel="0" max="3" min="3" style="234" width="6.67"/>
    <col collapsed="false" customWidth="true" hidden="false" outlineLevel="0" max="4" min="4" style="234" width="8.66"/>
    <col collapsed="false" customWidth="true" hidden="false" outlineLevel="0" max="5" min="5" style="234" width="13.33"/>
    <col collapsed="false" customWidth="true" hidden="false" outlineLevel="0" max="6" min="6" style="234" width="4.34"/>
    <col collapsed="false" customWidth="true" hidden="false" outlineLevel="0" max="7" min="7" style="234" width="13.55"/>
    <col collapsed="false" customWidth="true" hidden="false" outlineLevel="0" max="8" min="8" style="234" width="17"/>
    <col collapsed="false" customWidth="true" hidden="false" outlineLevel="0" max="9" min="9" style="234" width="2.66"/>
    <col collapsed="false" customWidth="true" hidden="false" outlineLevel="0" max="10" min="10" style="234" width="17.78"/>
    <col collapsed="false" customWidth="true" hidden="false" outlineLevel="0" max="14" min="11" style="232" width="7.67"/>
    <col collapsed="false" customWidth="true" hidden="false" outlineLevel="0" max="15" min="15" style="235" width="13.55"/>
    <col collapsed="false" customWidth="true" hidden="false" outlineLevel="0" max="16" min="16" style="232" width="23.66"/>
    <col collapsed="false" customWidth="true" hidden="false" outlineLevel="0" max="18" min="17" style="234" width="7.67"/>
    <col collapsed="false" customWidth="true" hidden="false" outlineLevel="0" max="19" min="19" style="234" width="13.45"/>
    <col collapsed="false" customWidth="true" hidden="false" outlineLevel="0" max="22" min="20" style="234" width="7.67"/>
    <col collapsed="false" customWidth="true" hidden="false" outlineLevel="0" max="23" min="23" style="234" width="13.1"/>
    <col collapsed="false" customWidth="true" hidden="false" outlineLevel="0" max="25" min="24" style="234" width="7.67"/>
    <col collapsed="false" customWidth="true" hidden="false" outlineLevel="0" max="26" min="26" style="234" width="10.44"/>
    <col collapsed="false" customWidth="true" hidden="false" outlineLevel="0" max="1025" min="27" style="234" width="7.67"/>
  </cols>
  <sheetData>
    <row r="1" customFormat="false" ht="25.5" hidden="false" customHeight="false" outlineLevel="0" collapsed="false">
      <c r="B1" s="444"/>
      <c r="C1" s="236" t="s">
        <v>538</v>
      </c>
      <c r="D1" s="445"/>
      <c r="E1" s="446"/>
      <c r="F1" s="447"/>
      <c r="G1" s="445"/>
      <c r="H1" s="448"/>
      <c r="I1" s="447"/>
      <c r="J1" s="447"/>
      <c r="K1" s="445"/>
      <c r="L1" s="445"/>
      <c r="M1" s="445"/>
      <c r="N1" s="445"/>
    </row>
    <row r="2" customFormat="false" ht="25.5" hidden="false" customHeight="false" outlineLevel="0" collapsed="false">
      <c r="B2" s="240"/>
      <c r="C2" s="241" t="s">
        <v>539</v>
      </c>
      <c r="D2" s="445"/>
      <c r="E2" s="446"/>
      <c r="F2" s="447"/>
      <c r="G2" s="445"/>
      <c r="H2" s="448"/>
      <c r="I2" s="447"/>
      <c r="J2" s="447"/>
      <c r="K2" s="445"/>
      <c r="L2" s="445"/>
      <c r="M2" s="445"/>
      <c r="N2" s="445"/>
    </row>
    <row r="3" customFormat="false" ht="19.5" hidden="false" customHeight="false" outlineLevel="0" collapsed="false">
      <c r="C3" s="445"/>
      <c r="D3" s="242"/>
      <c r="E3" s="445"/>
      <c r="F3" s="445"/>
      <c r="G3" s="243"/>
      <c r="H3" s="449" t="s">
        <v>366</v>
      </c>
      <c r="I3" s="449"/>
      <c r="J3" s="449"/>
      <c r="K3" s="450" t="s">
        <v>355</v>
      </c>
      <c r="L3" s="450" t="s">
        <v>356</v>
      </c>
      <c r="M3" s="450" t="s">
        <v>356</v>
      </c>
      <c r="N3" s="450" t="s">
        <v>355</v>
      </c>
    </row>
    <row r="4" customFormat="false" ht="17.25" hidden="false" customHeight="false" outlineLevel="0" collapsed="false">
      <c r="A4" s="247" t="s">
        <v>357</v>
      </c>
      <c r="B4" s="451"/>
      <c r="C4" s="248" t="s">
        <v>358</v>
      </c>
      <c r="D4" s="452" t="s">
        <v>359</v>
      </c>
      <c r="E4" s="248"/>
      <c r="F4" s="248" t="s">
        <v>360</v>
      </c>
      <c r="G4" s="248"/>
      <c r="H4" s="453" t="s">
        <v>361</v>
      </c>
      <c r="I4" s="454"/>
      <c r="J4" s="453" t="s">
        <v>362</v>
      </c>
      <c r="K4" s="248"/>
      <c r="L4" s="248"/>
      <c r="M4" s="248"/>
      <c r="N4" s="248"/>
    </row>
    <row r="5" customFormat="false" ht="16.5" hidden="false" customHeight="true" outlineLevel="0" collapsed="false">
      <c r="A5" s="252" t="s">
        <v>363</v>
      </c>
      <c r="B5" s="204"/>
      <c r="C5" s="253" t="s">
        <v>364</v>
      </c>
      <c r="D5" s="455" t="s">
        <v>365</v>
      </c>
      <c r="E5" s="253"/>
      <c r="F5" s="253" t="s">
        <v>366</v>
      </c>
      <c r="G5" s="253"/>
      <c r="H5" s="456" t="s">
        <v>51</v>
      </c>
      <c r="I5" s="457"/>
      <c r="J5" s="456" t="s">
        <v>51</v>
      </c>
      <c r="K5" s="248"/>
      <c r="L5" s="248"/>
      <c r="M5" s="248"/>
      <c r="N5" s="248"/>
    </row>
    <row r="6" customFormat="false" ht="18.75" hidden="true" customHeight="false" outlineLevel="0" collapsed="false">
      <c r="A6" s="256" t="e">
        <f aca="false">IF(#REF!&lt;&gt;#REF!,#REF!,"")</f>
        <v>#REF!</v>
      </c>
      <c r="B6" s="458" t="n">
        <v>1</v>
      </c>
      <c r="C6" s="459" t="s">
        <v>266</v>
      </c>
      <c r="D6" s="460" t="n">
        <v>1</v>
      </c>
      <c r="E6" s="461" t="s">
        <v>71</v>
      </c>
      <c r="F6" s="462" t="s">
        <v>367</v>
      </c>
      <c r="G6" s="463" t="s">
        <v>209</v>
      </c>
      <c r="H6" s="464" t="str">
        <f aca="false">VLOOKUP(E6,WD!$C$6:$K$71,3,0)</f>
        <v>筱瑩</v>
      </c>
      <c r="I6" s="464" t="s">
        <v>367</v>
      </c>
      <c r="J6" s="464" t="e">
        <f aca="false">VLOOKUP(G6,WD!$C$6:$K$71,3,0)</f>
        <v>#N/A</v>
      </c>
      <c r="K6" s="251"/>
      <c r="L6" s="251"/>
      <c r="M6" s="251"/>
      <c r="N6" s="251"/>
      <c r="Q6" s="264" t="s">
        <v>370</v>
      </c>
      <c r="R6" s="264" t="s">
        <v>372</v>
      </c>
      <c r="S6" s="264" t="s">
        <v>61</v>
      </c>
      <c r="T6" s="465" t="s">
        <v>267</v>
      </c>
      <c r="V6" s="263" t="s">
        <v>369</v>
      </c>
      <c r="W6" s="264" t="s">
        <v>50</v>
      </c>
      <c r="X6" s="264" t="s">
        <v>370</v>
      </c>
      <c r="Y6" s="264" t="s">
        <v>372</v>
      </c>
      <c r="Z6" s="264" t="s">
        <v>61</v>
      </c>
    </row>
    <row r="7" customFormat="false" ht="18.75" hidden="false" customHeight="false" outlineLevel="0" collapsed="false">
      <c r="A7" s="265" t="e">
        <f aca="false">IF(#REF!&lt;&gt;#REF!,#REF!,"")</f>
        <v>#REF!</v>
      </c>
      <c r="B7" s="466" t="n">
        <v>1</v>
      </c>
      <c r="C7" s="459" t="s">
        <v>266</v>
      </c>
      <c r="D7" s="460" t="n">
        <v>2</v>
      </c>
      <c r="E7" s="461" t="s">
        <v>161</v>
      </c>
      <c r="F7" s="462" t="s">
        <v>367</v>
      </c>
      <c r="G7" s="467" t="s">
        <v>167</v>
      </c>
      <c r="H7" s="251" t="str">
        <f aca="false">VLOOKUP(E7,WD!$C$6:$K$71,3,0)</f>
        <v>KB</v>
      </c>
      <c r="I7" s="261" t="s">
        <v>367</v>
      </c>
      <c r="J7" s="251" t="str">
        <f aca="false">VLOOKUP(G7,WD!$C$6:$K$71,3,0)</f>
        <v>BESS</v>
      </c>
      <c r="K7" s="262" t="n">
        <v>0</v>
      </c>
      <c r="L7" s="251" t="n">
        <f aca="false">10+17</f>
        <v>27</v>
      </c>
      <c r="M7" s="251" t="n">
        <f aca="false">21+21</f>
        <v>42</v>
      </c>
      <c r="N7" s="251" t="n">
        <v>2</v>
      </c>
      <c r="O7" s="235" t="s">
        <v>540</v>
      </c>
      <c r="Q7" s="264" t="s">
        <v>266</v>
      </c>
      <c r="R7" s="263" t="s">
        <v>369</v>
      </c>
      <c r="S7" s="264" t="s">
        <v>50</v>
      </c>
      <c r="T7" s="264" t="s">
        <v>370</v>
      </c>
      <c r="U7" s="264" t="s">
        <v>371</v>
      </c>
      <c r="V7" s="264" t="s">
        <v>372</v>
      </c>
      <c r="W7" s="264" t="s">
        <v>61</v>
      </c>
      <c r="X7" s="465" t="s">
        <v>267</v>
      </c>
      <c r="Y7" s="263" t="s">
        <v>369</v>
      </c>
      <c r="Z7" s="264" t="s">
        <v>50</v>
      </c>
      <c r="AA7" s="264" t="s">
        <v>370</v>
      </c>
      <c r="AB7" s="264" t="s">
        <v>371</v>
      </c>
      <c r="AC7" s="264" t="s">
        <v>372</v>
      </c>
      <c r="AD7" s="264" t="s">
        <v>61</v>
      </c>
    </row>
    <row r="8" customFormat="false" ht="18.75" hidden="false" customHeight="false" outlineLevel="0" collapsed="false">
      <c r="A8" s="265" t="e">
        <f aca="false">IF(#REF!&lt;&gt;#REF!,#REF!,"")</f>
        <v>#REF!</v>
      </c>
      <c r="B8" s="458" t="n">
        <v>2</v>
      </c>
      <c r="C8" s="459" t="s">
        <v>266</v>
      </c>
      <c r="D8" s="460" t="n">
        <v>3</v>
      </c>
      <c r="E8" s="461" t="s">
        <v>71</v>
      </c>
      <c r="F8" s="462" t="s">
        <v>367</v>
      </c>
      <c r="G8" s="467" t="s">
        <v>167</v>
      </c>
      <c r="H8" s="251" t="str">
        <f aca="false">VLOOKUP(E8,WD!$C$6:$K$71,3,0)</f>
        <v>筱瑩</v>
      </c>
      <c r="I8" s="261" t="s">
        <v>367</v>
      </c>
      <c r="J8" s="251" t="str">
        <f aca="false">VLOOKUP(G8,WD!$C$6:$K$71,3,0)</f>
        <v>BESS</v>
      </c>
      <c r="K8" s="262" t="n">
        <v>2</v>
      </c>
      <c r="L8" s="251" t="n">
        <f aca="false">21+21</f>
        <v>42</v>
      </c>
      <c r="M8" s="251" t="n">
        <f aca="false">12+16</f>
        <v>28</v>
      </c>
      <c r="N8" s="251" t="n">
        <v>0</v>
      </c>
      <c r="O8" s="235" t="s">
        <v>541</v>
      </c>
      <c r="Q8" s="235"/>
      <c r="R8" s="250" t="n">
        <v>1</v>
      </c>
      <c r="S8" s="271" t="s">
        <v>416</v>
      </c>
      <c r="T8" s="271" t="n">
        <v>2</v>
      </c>
      <c r="U8" s="271" t="n">
        <v>0</v>
      </c>
      <c r="V8" s="271" t="n">
        <v>0</v>
      </c>
      <c r="W8" s="271" t="n">
        <f aca="false">T8*3+U8*1+V8*0</f>
        <v>6</v>
      </c>
      <c r="Y8" s="250" t="n">
        <v>1</v>
      </c>
      <c r="Z8" s="271" t="s">
        <v>445</v>
      </c>
      <c r="AA8" s="271" t="n">
        <v>1</v>
      </c>
      <c r="AB8" s="271" t="n">
        <v>1</v>
      </c>
      <c r="AC8" s="271" t="n">
        <v>0</v>
      </c>
      <c r="AD8" s="271" t="n">
        <f aca="false">AA8*3+AB8*1+AC8*0</f>
        <v>4</v>
      </c>
    </row>
    <row r="9" customFormat="false" ht="18.75" hidden="true" customHeight="false" outlineLevel="0" collapsed="false">
      <c r="A9" s="265" t="e">
        <f aca="false">IF(#REF!&lt;&gt;#REF!,#REF!,"")</f>
        <v>#REF!</v>
      </c>
      <c r="B9" s="466" t="n">
        <v>4</v>
      </c>
      <c r="C9" s="459" t="s">
        <v>266</v>
      </c>
      <c r="D9" s="460" t="n">
        <v>4</v>
      </c>
      <c r="E9" s="461" t="s">
        <v>161</v>
      </c>
      <c r="F9" s="462" t="s">
        <v>367</v>
      </c>
      <c r="G9" s="467" t="s">
        <v>209</v>
      </c>
      <c r="H9" s="251" t="str">
        <f aca="false">VLOOKUP(E9,WD!$C$6:$K$71,3,0)</f>
        <v>KB</v>
      </c>
      <c r="I9" s="261" t="s">
        <v>367</v>
      </c>
      <c r="J9" s="251" t="e">
        <f aca="false">VLOOKUP(G9,WD!$C$6:$K$71,3,0)</f>
        <v>#N/A</v>
      </c>
      <c r="K9" s="262"/>
      <c r="L9" s="251"/>
      <c r="M9" s="251"/>
      <c r="N9" s="251"/>
      <c r="Q9" s="235"/>
      <c r="R9" s="250" t="n">
        <v>2</v>
      </c>
      <c r="S9" s="271"/>
      <c r="T9" s="271"/>
      <c r="U9" s="271"/>
      <c r="V9" s="271"/>
      <c r="W9" s="271" t="n">
        <f aca="false">T9*3+V9*0</f>
        <v>0</v>
      </c>
      <c r="Y9" s="250" t="n">
        <v>2</v>
      </c>
      <c r="Z9" s="271"/>
      <c r="AA9" s="271"/>
      <c r="AB9" s="271"/>
      <c r="AC9" s="271"/>
      <c r="AD9" s="271" t="n">
        <f aca="false">AA9*3+AC9*0</f>
        <v>0</v>
      </c>
    </row>
    <row r="10" customFormat="false" ht="18.75" hidden="true" customHeight="false" outlineLevel="0" collapsed="false">
      <c r="A10" s="265" t="e">
        <f aca="false">IF(#REF!&lt;&gt;#REF!,#REF!,"")</f>
        <v>#REF!</v>
      </c>
      <c r="B10" s="458" t="n">
        <v>5</v>
      </c>
      <c r="C10" s="459" t="s">
        <v>266</v>
      </c>
      <c r="D10" s="460" t="n">
        <v>5</v>
      </c>
      <c r="E10" s="461" t="s">
        <v>167</v>
      </c>
      <c r="F10" s="462" t="s">
        <v>367</v>
      </c>
      <c r="G10" s="467" t="s">
        <v>209</v>
      </c>
      <c r="H10" s="251" t="str">
        <f aca="false">VLOOKUP(E10,WD!$C$6:$K$71,3,0)</f>
        <v>BESS</v>
      </c>
      <c r="I10" s="261" t="s">
        <v>367</v>
      </c>
      <c r="J10" s="251" t="e">
        <f aca="false">VLOOKUP(G10,WD!$C$6:$K$71,3,0)</f>
        <v>#N/A</v>
      </c>
      <c r="K10" s="262"/>
      <c r="L10" s="251"/>
      <c r="M10" s="251"/>
      <c r="N10" s="251"/>
      <c r="Q10" s="235"/>
      <c r="R10" s="250" t="n">
        <v>3</v>
      </c>
      <c r="S10" s="271"/>
      <c r="T10" s="271"/>
      <c r="U10" s="271"/>
      <c r="V10" s="271"/>
      <c r="W10" s="271" t="n">
        <f aca="false">T10*3+V10*0</f>
        <v>0</v>
      </c>
      <c r="Y10" s="250" t="n">
        <v>3</v>
      </c>
      <c r="Z10" s="271"/>
      <c r="AA10" s="271"/>
      <c r="AB10" s="271"/>
      <c r="AC10" s="271"/>
      <c r="AD10" s="271" t="n">
        <f aca="false">AA10*3+AC10*0</f>
        <v>0</v>
      </c>
    </row>
    <row r="11" customFormat="false" ht="18.75" hidden="false" customHeight="false" outlineLevel="0" collapsed="false">
      <c r="A11" s="265"/>
      <c r="B11" s="466" t="n">
        <v>3</v>
      </c>
      <c r="C11" s="468" t="s">
        <v>266</v>
      </c>
      <c r="D11" s="469" t="n">
        <v>6</v>
      </c>
      <c r="E11" s="470" t="s">
        <v>71</v>
      </c>
      <c r="F11" s="471" t="s">
        <v>367</v>
      </c>
      <c r="G11" s="471" t="s">
        <v>161</v>
      </c>
      <c r="H11" s="251" t="str">
        <f aca="false">VLOOKUP(E11,WD!$C$6:$K$71,3,0)</f>
        <v>筱瑩</v>
      </c>
      <c r="I11" s="261" t="s">
        <v>367</v>
      </c>
      <c r="J11" s="251" t="str">
        <f aca="false">VLOOKUP(G11,WD!$C$6:$K$71,3,0)</f>
        <v>KB</v>
      </c>
      <c r="K11" s="262" t="n">
        <v>2</v>
      </c>
      <c r="L11" s="251" t="n">
        <f aca="false">21+21</f>
        <v>42</v>
      </c>
      <c r="M11" s="251" t="n">
        <f aca="false">5+14</f>
        <v>19</v>
      </c>
      <c r="N11" s="251" t="n">
        <v>0</v>
      </c>
      <c r="O11" s="235" t="s">
        <v>542</v>
      </c>
      <c r="Q11" s="235"/>
      <c r="R11" s="250" t="n">
        <v>2</v>
      </c>
      <c r="S11" s="271" t="s">
        <v>462</v>
      </c>
      <c r="T11" s="271" t="n">
        <v>1</v>
      </c>
      <c r="U11" s="271" t="n">
        <v>0</v>
      </c>
      <c r="V11" s="271" t="n">
        <v>1</v>
      </c>
      <c r="W11" s="271" t="n">
        <f aca="false">T11*3+U11*1</f>
        <v>3</v>
      </c>
      <c r="Y11" s="250" t="n">
        <v>2</v>
      </c>
      <c r="Z11" s="271" t="s">
        <v>421</v>
      </c>
      <c r="AA11" s="271" t="n">
        <v>1</v>
      </c>
      <c r="AB11" s="271" t="n">
        <v>1</v>
      </c>
      <c r="AC11" s="271" t="n">
        <v>0</v>
      </c>
      <c r="AD11" s="271" t="n">
        <f aca="false">AA11*3+AB11*1+AC11*0</f>
        <v>4</v>
      </c>
    </row>
    <row r="12" customFormat="false" ht="18.75" hidden="true" customHeight="false" outlineLevel="0" collapsed="false">
      <c r="A12" s="265"/>
      <c r="B12" s="458" t="n">
        <v>7</v>
      </c>
      <c r="C12" s="459" t="s">
        <v>267</v>
      </c>
      <c r="D12" s="472" t="n">
        <v>1</v>
      </c>
      <c r="E12" s="473" t="s">
        <v>77</v>
      </c>
      <c r="F12" s="473" t="s">
        <v>367</v>
      </c>
      <c r="G12" s="473" t="s">
        <v>229</v>
      </c>
      <c r="H12" s="251" t="str">
        <f aca="false">VLOOKUP(E12,WD!$C$6:$K$71,3,0)</f>
        <v>The Passionate Miami</v>
      </c>
      <c r="I12" s="261" t="s">
        <v>367</v>
      </c>
      <c r="J12" s="251" t="e">
        <f aca="false">VLOOKUP(G12,WD!$C$6:$K$71,3,0)</f>
        <v>#N/A</v>
      </c>
      <c r="K12" s="262"/>
      <c r="L12" s="251"/>
      <c r="M12" s="251"/>
      <c r="N12" s="251"/>
      <c r="Q12" s="235"/>
      <c r="R12" s="250"/>
      <c r="S12" s="271"/>
      <c r="T12" s="271"/>
      <c r="U12" s="271"/>
      <c r="V12" s="271"/>
      <c r="W12" s="271"/>
      <c r="Y12" s="250"/>
      <c r="Z12" s="271"/>
      <c r="AA12" s="271"/>
      <c r="AB12" s="271"/>
      <c r="AC12" s="271"/>
      <c r="AD12" s="271"/>
    </row>
    <row r="13" customFormat="false" ht="18.75" hidden="false" customHeight="false" outlineLevel="0" collapsed="false">
      <c r="A13" s="265"/>
      <c r="B13" s="466" t="n">
        <v>4</v>
      </c>
      <c r="C13" s="474" t="s">
        <v>267</v>
      </c>
      <c r="D13" s="475" t="n">
        <v>2</v>
      </c>
      <c r="E13" s="462" t="s">
        <v>155</v>
      </c>
      <c r="F13" s="462" t="s">
        <v>367</v>
      </c>
      <c r="G13" s="467" t="s">
        <v>173</v>
      </c>
      <c r="H13" s="251" t="str">
        <f aca="false">VLOOKUP(E13,WD!$C$6:$K$71,3,0)</f>
        <v>J&amp;M</v>
      </c>
      <c r="I13" s="261" t="s">
        <v>367</v>
      </c>
      <c r="J13" s="251" t="str">
        <f aca="false">VLOOKUP(G13,WD!$C$6:$K$71,3,0)</f>
        <v>Glory</v>
      </c>
      <c r="K13" s="262" t="n">
        <v>2</v>
      </c>
      <c r="L13" s="251" t="n">
        <f aca="false">21+21</f>
        <v>42</v>
      </c>
      <c r="M13" s="251" t="n">
        <f aca="false">8+10</f>
        <v>18</v>
      </c>
      <c r="N13" s="251" t="n">
        <v>0</v>
      </c>
      <c r="O13" s="235" t="s">
        <v>543</v>
      </c>
      <c r="R13" s="250" t="n">
        <v>3</v>
      </c>
      <c r="S13" s="271" t="s">
        <v>450</v>
      </c>
      <c r="T13" s="271" t="n">
        <v>0</v>
      </c>
      <c r="U13" s="271" t="n">
        <v>0</v>
      </c>
      <c r="V13" s="271" t="n">
        <v>2</v>
      </c>
      <c r="W13" s="271" t="n">
        <f aca="false">T13/83+U13*1</f>
        <v>0</v>
      </c>
      <c r="Y13" s="250" t="n">
        <v>3</v>
      </c>
      <c r="Z13" s="271" t="s">
        <v>470</v>
      </c>
      <c r="AA13" s="271" t="n">
        <v>0</v>
      </c>
      <c r="AB13" s="271" t="n">
        <v>0</v>
      </c>
      <c r="AC13" s="271" t="n">
        <v>2</v>
      </c>
      <c r="AD13" s="271" t="n">
        <f aca="false">AA13*3+AB13*1+AC13*0</f>
        <v>0</v>
      </c>
    </row>
    <row r="14" customFormat="false" ht="18.75" hidden="false" customHeight="false" outlineLevel="0" collapsed="false">
      <c r="A14" s="265"/>
      <c r="B14" s="458" t="n">
        <v>5</v>
      </c>
      <c r="C14" s="474" t="s">
        <v>267</v>
      </c>
      <c r="D14" s="475" t="n">
        <v>3</v>
      </c>
      <c r="E14" s="462" t="s">
        <v>77</v>
      </c>
      <c r="F14" s="462" t="s">
        <v>367</v>
      </c>
      <c r="G14" s="467" t="s">
        <v>173</v>
      </c>
      <c r="H14" s="251" t="str">
        <f aca="false">VLOOKUP(E14,WD!$C$6:$K$71,3,0)</f>
        <v>The Passionate Miami</v>
      </c>
      <c r="I14" s="261" t="s">
        <v>367</v>
      </c>
      <c r="J14" s="251" t="str">
        <f aca="false">VLOOKUP(G14,WD!$C$6:$K$71,3,0)</f>
        <v>Glory</v>
      </c>
      <c r="K14" s="262" t="n">
        <v>2</v>
      </c>
      <c r="L14" s="251" t="n">
        <f aca="false">21+21</f>
        <v>42</v>
      </c>
      <c r="M14" s="251" t="n">
        <f aca="false">9+11</f>
        <v>20</v>
      </c>
      <c r="N14" s="251" t="n">
        <v>0</v>
      </c>
      <c r="O14" s="235" t="s">
        <v>544</v>
      </c>
    </row>
    <row r="15" customFormat="false" ht="18.75" hidden="true" customHeight="false" outlineLevel="0" collapsed="false">
      <c r="A15" s="265"/>
      <c r="B15" s="466" t="n">
        <v>10</v>
      </c>
      <c r="C15" s="474" t="s">
        <v>267</v>
      </c>
      <c r="D15" s="475" t="n">
        <v>4</v>
      </c>
      <c r="E15" s="462" t="s">
        <v>155</v>
      </c>
      <c r="F15" s="462" t="s">
        <v>367</v>
      </c>
      <c r="G15" s="467" t="s">
        <v>229</v>
      </c>
      <c r="H15" s="251" t="str">
        <f aca="false">VLOOKUP(E15,WD!$C$6:$K$71,3,0)</f>
        <v>J&amp;M</v>
      </c>
      <c r="I15" s="261" t="s">
        <v>367</v>
      </c>
      <c r="J15" s="251" t="e">
        <f aca="false">VLOOKUP(G15,WD!$C$6:$K$71,3,0)</f>
        <v>#N/A</v>
      </c>
      <c r="K15" s="262"/>
      <c r="L15" s="251"/>
      <c r="M15" s="251"/>
      <c r="N15" s="251"/>
    </row>
    <row r="16" customFormat="false" ht="18.75" hidden="true" customHeight="false" outlineLevel="0" collapsed="false">
      <c r="A16" s="265"/>
      <c r="B16" s="458" t="n">
        <v>11</v>
      </c>
      <c r="C16" s="474" t="s">
        <v>267</v>
      </c>
      <c r="D16" s="475" t="n">
        <v>5</v>
      </c>
      <c r="E16" s="462" t="s">
        <v>173</v>
      </c>
      <c r="F16" s="462" t="s">
        <v>367</v>
      </c>
      <c r="G16" s="467" t="s">
        <v>229</v>
      </c>
      <c r="H16" s="251" t="str">
        <f aca="false">VLOOKUP(E16,WD!$C$6:$K$71,3,0)</f>
        <v>Glory</v>
      </c>
      <c r="I16" s="261" t="s">
        <v>367</v>
      </c>
      <c r="J16" s="251" t="e">
        <f aca="false">VLOOKUP(G16,WD!$C$6:$K$71,3,0)</f>
        <v>#N/A</v>
      </c>
      <c r="K16" s="262"/>
      <c r="L16" s="251"/>
      <c r="M16" s="251"/>
      <c r="N16" s="251"/>
    </row>
    <row r="17" customFormat="false" ht="18.75" hidden="false" customHeight="false" outlineLevel="0" collapsed="false">
      <c r="A17" s="265"/>
      <c r="B17" s="466" t="n">
        <v>6</v>
      </c>
      <c r="C17" s="468" t="s">
        <v>267</v>
      </c>
      <c r="D17" s="469" t="n">
        <v>6</v>
      </c>
      <c r="E17" s="471" t="s">
        <v>77</v>
      </c>
      <c r="F17" s="471" t="s">
        <v>367</v>
      </c>
      <c r="G17" s="471" t="s">
        <v>155</v>
      </c>
      <c r="H17" s="251" t="str">
        <f aca="false">VLOOKUP(E17,WD!$C$6:$K$71,3,0)</f>
        <v>The Passionate Miami</v>
      </c>
      <c r="I17" s="261" t="s">
        <v>367</v>
      </c>
      <c r="J17" s="251" t="str">
        <f aca="false">VLOOKUP(G17,WD!$C$6:$K$71,3,0)</f>
        <v>J&amp;M</v>
      </c>
      <c r="K17" s="262" t="n">
        <v>1</v>
      </c>
      <c r="L17" s="251" t="n">
        <f aca="false">13+21</f>
        <v>34</v>
      </c>
      <c r="M17" s="251" t="n">
        <f aca="false">21+13</f>
        <v>34</v>
      </c>
      <c r="N17" s="251" t="n">
        <v>1</v>
      </c>
      <c r="O17" s="235" t="s">
        <v>545</v>
      </c>
    </row>
    <row r="18" customFormat="false" ht="18.75" hidden="true" customHeight="false" outlineLevel="0" collapsed="false">
      <c r="A18" s="265"/>
      <c r="B18" s="458" t="n">
        <v>13</v>
      </c>
      <c r="C18" s="476" t="s">
        <v>268</v>
      </c>
      <c r="D18" s="460" t="n">
        <v>1</v>
      </c>
      <c r="E18" s="477" t="s">
        <v>83</v>
      </c>
      <c r="F18" s="473" t="s">
        <v>367</v>
      </c>
      <c r="G18" s="473" t="s">
        <v>200</v>
      </c>
      <c r="H18" s="251" t="str">
        <f aca="false">VLOOKUP(E18,WD!$C$6:$K$71,3,0)</f>
        <v>Reunion </v>
      </c>
      <c r="I18" s="261" t="s">
        <v>367</v>
      </c>
      <c r="J18" s="251" t="str">
        <f aca="false">VLOOKUP(G18,WD!$C$6:$K$71,3,0)</f>
        <v>C4</v>
      </c>
      <c r="K18" s="262"/>
      <c r="L18" s="251"/>
      <c r="M18" s="251"/>
      <c r="N18" s="251"/>
      <c r="Q18" s="235"/>
    </row>
    <row r="19" customFormat="false" ht="18.75" hidden="false" customHeight="false" outlineLevel="0" collapsed="false">
      <c r="A19" s="265" t="e">
        <f aca="false">IF(#REF!&lt;&gt;#REF!,#REF!,"")</f>
        <v>#REF!</v>
      </c>
      <c r="B19" s="466" t="n">
        <v>7</v>
      </c>
      <c r="C19" s="474" t="s">
        <v>268</v>
      </c>
      <c r="D19" s="460" t="n">
        <v>2</v>
      </c>
      <c r="E19" s="461" t="s">
        <v>149</v>
      </c>
      <c r="F19" s="462" t="s">
        <v>367</v>
      </c>
      <c r="G19" s="467" t="s">
        <v>178</v>
      </c>
      <c r="H19" s="251" t="str">
        <f aca="false">VLOOKUP(E19,WD!$C$6:$K$71,3,0)</f>
        <v>MKC</v>
      </c>
      <c r="I19" s="261" t="s">
        <v>367</v>
      </c>
      <c r="J19" s="251" t="str">
        <f aca="false">VLOOKUP(G19,WD!$C$6:$K$71,3,0)</f>
        <v>tung&amp;yeung </v>
      </c>
      <c r="K19" s="262" t="n">
        <v>2</v>
      </c>
      <c r="L19" s="251" t="n">
        <f aca="false">21+21</f>
        <v>42</v>
      </c>
      <c r="M19" s="251" t="n">
        <f aca="false">12+16</f>
        <v>28</v>
      </c>
      <c r="N19" s="251" t="n">
        <v>0</v>
      </c>
      <c r="O19" s="235" t="s">
        <v>541</v>
      </c>
      <c r="P19" s="246"/>
      <c r="Q19" s="235"/>
      <c r="R19" s="263" t="s">
        <v>369</v>
      </c>
      <c r="S19" s="264" t="s">
        <v>50</v>
      </c>
      <c r="T19" s="264" t="s">
        <v>370</v>
      </c>
      <c r="U19" s="264" t="s">
        <v>371</v>
      </c>
      <c r="V19" s="264" t="s">
        <v>372</v>
      </c>
      <c r="W19" s="264" t="s">
        <v>61</v>
      </c>
      <c r="Y19" s="263" t="s">
        <v>369</v>
      </c>
      <c r="Z19" s="264" t="s">
        <v>50</v>
      </c>
      <c r="AA19" s="264" t="s">
        <v>370</v>
      </c>
      <c r="AB19" s="264" t="s">
        <v>371</v>
      </c>
      <c r="AC19" s="264" t="s">
        <v>372</v>
      </c>
      <c r="AD19" s="264" t="s">
        <v>61</v>
      </c>
    </row>
    <row r="20" customFormat="false" ht="18.75" hidden="false" customHeight="false" outlineLevel="0" collapsed="false">
      <c r="A20" s="265" t="e">
        <f aca="false">IF(#REF!&lt;&gt;#REF!,#REF!,"")</f>
        <v>#REF!</v>
      </c>
      <c r="B20" s="458" t="n">
        <v>8</v>
      </c>
      <c r="C20" s="474" t="s">
        <v>268</v>
      </c>
      <c r="D20" s="460" t="n">
        <v>3</v>
      </c>
      <c r="E20" s="461" t="s">
        <v>83</v>
      </c>
      <c r="F20" s="462" t="s">
        <v>367</v>
      </c>
      <c r="G20" s="467" t="s">
        <v>178</v>
      </c>
      <c r="H20" s="251" t="str">
        <f aca="false">VLOOKUP(E20,WD!$C$6:$K$71,3,0)</f>
        <v>Reunion </v>
      </c>
      <c r="I20" s="261" t="s">
        <v>367</v>
      </c>
      <c r="J20" s="251" t="str">
        <f aca="false">VLOOKUP(G20,WD!$C$6:$K$71,3,0)</f>
        <v>tung&amp;yeung </v>
      </c>
      <c r="K20" s="262" t="n">
        <v>1</v>
      </c>
      <c r="L20" s="251" t="n">
        <f aca="false">22+17</f>
        <v>39</v>
      </c>
      <c r="M20" s="251" t="n">
        <f aca="false">20+21</f>
        <v>41</v>
      </c>
      <c r="N20" s="251" t="n">
        <v>1</v>
      </c>
      <c r="O20" s="235" t="s">
        <v>546</v>
      </c>
      <c r="P20" s="246"/>
      <c r="Q20" s="264" t="s">
        <v>268</v>
      </c>
      <c r="R20" s="250" t="n">
        <v>1</v>
      </c>
      <c r="S20" s="478" t="s">
        <v>440</v>
      </c>
      <c r="T20" s="271" t="n">
        <v>1</v>
      </c>
      <c r="U20" s="271" t="n">
        <v>1</v>
      </c>
      <c r="V20" s="271" t="n">
        <v>0</v>
      </c>
      <c r="W20" s="271" t="n">
        <f aca="false">T20*3+U20*1+V20*0</f>
        <v>4</v>
      </c>
      <c r="X20" s="465" t="s">
        <v>269</v>
      </c>
      <c r="Y20" s="250" t="n">
        <v>1</v>
      </c>
      <c r="Z20" s="478" t="s">
        <v>431</v>
      </c>
      <c r="AA20" s="271" t="n">
        <v>3</v>
      </c>
      <c r="AB20" s="271" t="n">
        <v>0</v>
      </c>
      <c r="AC20" s="271" t="n">
        <v>0</v>
      </c>
      <c r="AD20" s="271" t="n">
        <f aca="false">AA20*3+AB20*1+AC20*0</f>
        <v>9</v>
      </c>
    </row>
    <row r="21" customFormat="false" ht="18.75" hidden="true" customHeight="false" outlineLevel="0" collapsed="false">
      <c r="A21" s="265" t="e">
        <f aca="false">IF(#REF!&lt;&gt;#REF!,#REF!,"")</f>
        <v>#REF!</v>
      </c>
      <c r="B21" s="466" t="n">
        <v>16</v>
      </c>
      <c r="C21" s="474" t="s">
        <v>268</v>
      </c>
      <c r="D21" s="460" t="n">
        <v>4</v>
      </c>
      <c r="E21" s="461" t="s">
        <v>149</v>
      </c>
      <c r="F21" s="462" t="s">
        <v>367</v>
      </c>
      <c r="G21" s="467" t="s">
        <v>200</v>
      </c>
      <c r="H21" s="251" t="str">
        <f aca="false">VLOOKUP(E21,WD!$C$6:$K$71,3,0)</f>
        <v>MKC</v>
      </c>
      <c r="I21" s="261" t="s">
        <v>367</v>
      </c>
      <c r="J21" s="251" t="str">
        <f aca="false">VLOOKUP(G21,WD!$C$6:$K$71,3,0)</f>
        <v>C4</v>
      </c>
      <c r="K21" s="262"/>
      <c r="L21" s="251"/>
      <c r="M21" s="251"/>
      <c r="N21" s="251"/>
      <c r="Q21" s="235"/>
      <c r="R21" s="250" t="n">
        <v>2</v>
      </c>
      <c r="S21" s="271"/>
      <c r="T21" s="271"/>
      <c r="U21" s="271"/>
      <c r="V21" s="271"/>
      <c r="W21" s="271" t="n">
        <f aca="false">T21*3+U21*1+V21*0</f>
        <v>0</v>
      </c>
      <c r="Y21" s="250" t="n">
        <v>2</v>
      </c>
      <c r="Z21" s="271"/>
      <c r="AA21" s="271"/>
      <c r="AB21" s="271"/>
      <c r="AC21" s="271"/>
      <c r="AD21" s="271" t="n">
        <f aca="false">AA21*3+AC21*0</f>
        <v>0</v>
      </c>
    </row>
    <row r="22" customFormat="false" ht="18.75" hidden="true" customHeight="false" outlineLevel="0" collapsed="false">
      <c r="A22" s="265" t="e">
        <f aca="false">IF(#REF!&lt;&gt;#REF!,#REF!,"")</f>
        <v>#REF!</v>
      </c>
      <c r="B22" s="458" t="n">
        <v>17</v>
      </c>
      <c r="C22" s="474" t="s">
        <v>268</v>
      </c>
      <c r="D22" s="460" t="n">
        <v>5</v>
      </c>
      <c r="E22" s="461" t="s">
        <v>178</v>
      </c>
      <c r="F22" s="462" t="s">
        <v>367</v>
      </c>
      <c r="G22" s="467" t="s">
        <v>200</v>
      </c>
      <c r="H22" s="251" t="str">
        <f aca="false">VLOOKUP(E22,WD!$C$6:$K$71,3,0)</f>
        <v>tung&amp;yeung </v>
      </c>
      <c r="I22" s="261" t="s">
        <v>367</v>
      </c>
      <c r="J22" s="251" t="str">
        <f aca="false">VLOOKUP(G22,WD!$C$6:$K$71,3,0)</f>
        <v>C4</v>
      </c>
      <c r="K22" s="262"/>
      <c r="L22" s="251"/>
      <c r="M22" s="251"/>
      <c r="N22" s="251"/>
      <c r="Q22" s="235"/>
      <c r="R22" s="250" t="n">
        <v>3</v>
      </c>
      <c r="S22" s="271"/>
      <c r="T22" s="271"/>
      <c r="U22" s="271"/>
      <c r="V22" s="271"/>
      <c r="W22" s="271" t="n">
        <f aca="false">T22*3+U22*1+V22*0</f>
        <v>0</v>
      </c>
      <c r="Y22" s="250" t="n">
        <v>3</v>
      </c>
      <c r="Z22" s="271"/>
      <c r="AA22" s="271"/>
      <c r="AB22" s="271"/>
      <c r="AC22" s="271"/>
      <c r="AD22" s="271" t="n">
        <f aca="false">AA22*3+AC22*0</f>
        <v>0</v>
      </c>
    </row>
    <row r="23" customFormat="false" ht="18.75" hidden="false" customHeight="false" outlineLevel="0" collapsed="false">
      <c r="A23" s="265" t="e">
        <f aca="false">IF(#REF!&lt;&gt;#REF!,#REF!,"")</f>
        <v>#REF!</v>
      </c>
      <c r="B23" s="466" t="n">
        <v>9</v>
      </c>
      <c r="C23" s="468" t="s">
        <v>268</v>
      </c>
      <c r="D23" s="469" t="n">
        <v>6</v>
      </c>
      <c r="E23" s="470" t="s">
        <v>83</v>
      </c>
      <c r="F23" s="471" t="s">
        <v>367</v>
      </c>
      <c r="G23" s="471" t="s">
        <v>149</v>
      </c>
      <c r="H23" s="251" t="str">
        <f aca="false">VLOOKUP(E23,WD!$C$6:$K$71,3,0)</f>
        <v>Reunion </v>
      </c>
      <c r="I23" s="261" t="s">
        <v>367</v>
      </c>
      <c r="J23" s="251" t="str">
        <f aca="false">VLOOKUP(G23,WD!$C$6:$K$71,3,0)</f>
        <v>MKC</v>
      </c>
      <c r="K23" s="262" t="n">
        <v>1</v>
      </c>
      <c r="L23" s="251" t="n">
        <f aca="false">21+16</f>
        <v>37</v>
      </c>
      <c r="M23" s="251" t="n">
        <f aca="false">18+21</f>
        <v>39</v>
      </c>
      <c r="N23" s="251" t="n">
        <v>1</v>
      </c>
      <c r="O23" s="479" t="s">
        <v>547</v>
      </c>
      <c r="Q23" s="235"/>
      <c r="R23" s="250" t="n">
        <v>2</v>
      </c>
      <c r="S23" s="478" t="s">
        <v>548</v>
      </c>
      <c r="T23" s="271" t="n">
        <v>0</v>
      </c>
      <c r="U23" s="271" t="n">
        <v>2</v>
      </c>
      <c r="V23" s="271" t="n">
        <v>0</v>
      </c>
      <c r="W23" s="271" t="n">
        <f aca="false">T23*3+U23*1+V23*0</f>
        <v>2</v>
      </c>
      <c r="Y23" s="250" t="n">
        <v>2</v>
      </c>
      <c r="Z23" s="478" t="s">
        <v>454</v>
      </c>
      <c r="AA23" s="271" t="n">
        <v>2</v>
      </c>
      <c r="AB23" s="271" t="n">
        <v>0</v>
      </c>
      <c r="AC23" s="271" t="n">
        <v>1</v>
      </c>
      <c r="AD23" s="271" t="n">
        <f aca="false">AA23*3+AB23*1+AC23*0</f>
        <v>6</v>
      </c>
    </row>
    <row r="24" customFormat="false" ht="18.75" hidden="false" customHeight="false" outlineLevel="0" collapsed="false">
      <c r="A24" s="265" t="e">
        <f aca="false">IF(#REF!&lt;&gt;#REF!,#REF!,"")</f>
        <v>#REF!</v>
      </c>
      <c r="B24" s="458" t="n">
        <v>19</v>
      </c>
      <c r="C24" s="459" t="s">
        <v>269</v>
      </c>
      <c r="D24" s="460" t="n">
        <v>1</v>
      </c>
      <c r="E24" s="461" t="s">
        <v>89</v>
      </c>
      <c r="F24" s="462" t="s">
        <v>367</v>
      </c>
      <c r="G24" s="467" t="s">
        <v>217</v>
      </c>
      <c r="H24" s="251" t="str">
        <f aca="false">VLOOKUP(E24,WD!$C$6:$K$71,3,0)</f>
        <v>薯仔一隊</v>
      </c>
      <c r="I24" s="261" t="s">
        <v>367</v>
      </c>
      <c r="J24" s="251" t="str">
        <f aca="false">VLOOKUP(G24,WD!$C$6:$K$71,3,0)</f>
        <v>limit</v>
      </c>
      <c r="K24" s="262" t="n">
        <v>2</v>
      </c>
      <c r="L24" s="251" t="n">
        <f aca="false">21+21</f>
        <v>42</v>
      </c>
      <c r="M24" s="251" t="n">
        <f aca="false">14+16</f>
        <v>30</v>
      </c>
      <c r="N24" s="251" t="n">
        <v>0</v>
      </c>
      <c r="O24" s="235" t="s">
        <v>549</v>
      </c>
      <c r="R24" s="250" t="n">
        <v>3</v>
      </c>
      <c r="S24" s="478" t="s">
        <v>550</v>
      </c>
      <c r="T24" s="271" t="n">
        <v>0</v>
      </c>
      <c r="U24" s="271" t="n">
        <v>1</v>
      </c>
      <c r="V24" s="271" t="n">
        <v>1</v>
      </c>
      <c r="W24" s="271" t="n">
        <f aca="false">T24*3+U24*1+V24*0</f>
        <v>1</v>
      </c>
      <c r="Y24" s="250" t="n">
        <v>3</v>
      </c>
      <c r="Z24" s="271" t="s">
        <v>458</v>
      </c>
      <c r="AA24" s="271" t="n">
        <v>1</v>
      </c>
      <c r="AB24" s="271" t="n">
        <v>0</v>
      </c>
      <c r="AC24" s="271" t="n">
        <v>2</v>
      </c>
      <c r="AD24" s="271" t="n">
        <f aca="false">AA24*3+AB24*1+AC24*0</f>
        <v>3</v>
      </c>
    </row>
    <row r="25" customFormat="false" ht="18.75" hidden="false" customHeight="false" outlineLevel="0" collapsed="false">
      <c r="A25" s="265" t="e">
        <f aca="false">IF(#REF!&lt;&gt;#REF!,#REF!,"")</f>
        <v>#REF!</v>
      </c>
      <c r="B25" s="466" t="n">
        <v>10</v>
      </c>
      <c r="C25" s="459" t="s">
        <v>269</v>
      </c>
      <c r="D25" s="460" t="n">
        <v>2</v>
      </c>
      <c r="E25" s="461" t="s">
        <v>143</v>
      </c>
      <c r="F25" s="462" t="s">
        <v>367</v>
      </c>
      <c r="G25" s="467" t="s">
        <v>184</v>
      </c>
      <c r="H25" s="251" t="str">
        <f aca="false">VLOOKUP(E25,WD!$C$6:$K$71,3,0)</f>
        <v>MS YY</v>
      </c>
      <c r="I25" s="261" t="s">
        <v>367</v>
      </c>
      <c r="J25" s="251" t="str">
        <f aca="false">VLOOKUP(G25,WD!$C$6:$K$71,3,0)</f>
        <v>爭氣</v>
      </c>
      <c r="K25" s="262" t="n">
        <v>0</v>
      </c>
      <c r="L25" s="251" t="n">
        <v>0</v>
      </c>
      <c r="M25" s="251" t="n">
        <v>42</v>
      </c>
      <c r="N25" s="251" t="n">
        <v>2</v>
      </c>
      <c r="O25" s="479" t="s">
        <v>551</v>
      </c>
      <c r="S25" s="234" t="s">
        <v>0</v>
      </c>
      <c r="Y25" s="274"/>
      <c r="Z25" s="480" t="s">
        <v>435</v>
      </c>
      <c r="AA25" s="480"/>
      <c r="AB25" s="480"/>
      <c r="AC25" s="480"/>
      <c r="AD25" s="480" t="n">
        <f aca="false">AA25*3+AB25*1+AC25*0</f>
        <v>0</v>
      </c>
    </row>
    <row r="26" customFormat="false" ht="18.75" hidden="false" customHeight="false" outlineLevel="0" collapsed="false">
      <c r="A26" s="265" t="e">
        <f aca="false">IF(#REF!&lt;&gt;#REF!,#REF!,"")</f>
        <v>#REF!</v>
      </c>
      <c r="B26" s="458" t="n">
        <v>11</v>
      </c>
      <c r="C26" s="459" t="s">
        <v>269</v>
      </c>
      <c r="D26" s="460" t="n">
        <v>3</v>
      </c>
      <c r="E26" s="461" t="s">
        <v>89</v>
      </c>
      <c r="F26" s="462" t="s">
        <v>367</v>
      </c>
      <c r="G26" s="467" t="s">
        <v>184</v>
      </c>
      <c r="H26" s="251" t="str">
        <f aca="false">VLOOKUP(E26,WD!$C$6:$K$71,3,0)</f>
        <v>薯仔一隊</v>
      </c>
      <c r="I26" s="261" t="s">
        <v>367</v>
      </c>
      <c r="J26" s="251" t="str">
        <f aca="false">VLOOKUP(G26,WD!$C$6:$K$71,3,0)</f>
        <v>爭氣</v>
      </c>
      <c r="K26" s="262" t="n">
        <v>2</v>
      </c>
      <c r="L26" s="251" t="n">
        <f aca="false">21+21</f>
        <v>42</v>
      </c>
      <c r="M26" s="251" t="n">
        <f aca="false">11+13</f>
        <v>24</v>
      </c>
      <c r="N26" s="251" t="n">
        <v>0</v>
      </c>
      <c r="O26" s="235" t="s">
        <v>552</v>
      </c>
    </row>
    <row r="27" customFormat="false" ht="18.75" hidden="false" customHeight="false" outlineLevel="0" collapsed="false">
      <c r="A27" s="265" t="e">
        <f aca="false">IF(#REF!&lt;&gt;#REF!,#REF!,"")</f>
        <v>#REF!</v>
      </c>
      <c r="B27" s="466" t="n">
        <v>22</v>
      </c>
      <c r="C27" s="459" t="s">
        <v>269</v>
      </c>
      <c r="D27" s="460" t="n">
        <v>4</v>
      </c>
      <c r="E27" s="461" t="s">
        <v>143</v>
      </c>
      <c r="F27" s="462" t="s">
        <v>367</v>
      </c>
      <c r="G27" s="467" t="s">
        <v>217</v>
      </c>
      <c r="H27" s="251" t="str">
        <f aca="false">VLOOKUP(E27,WD!$C$6:$K$71,3,0)</f>
        <v>MS YY</v>
      </c>
      <c r="I27" s="261" t="s">
        <v>367</v>
      </c>
      <c r="J27" s="251" t="str">
        <f aca="false">VLOOKUP(G27,WD!$C$6:$K$71,3,0)</f>
        <v>limit</v>
      </c>
      <c r="K27" s="262" t="n">
        <v>0</v>
      </c>
      <c r="L27" s="251" t="n">
        <v>0</v>
      </c>
      <c r="M27" s="251" t="n">
        <v>42</v>
      </c>
      <c r="N27" s="251" t="n">
        <v>2</v>
      </c>
      <c r="O27" s="479" t="s">
        <v>551</v>
      </c>
    </row>
    <row r="28" customFormat="false" ht="18.75" hidden="false" customHeight="false" outlineLevel="0" collapsed="false">
      <c r="A28" s="265" t="e">
        <f aca="false">IF(#REF!&lt;&gt;#REF!,#REF!,"")</f>
        <v>#REF!</v>
      </c>
      <c r="B28" s="458" t="n">
        <v>23</v>
      </c>
      <c r="C28" s="459" t="s">
        <v>269</v>
      </c>
      <c r="D28" s="460" t="n">
        <v>5</v>
      </c>
      <c r="E28" s="461" t="s">
        <v>184</v>
      </c>
      <c r="F28" s="462" t="s">
        <v>367</v>
      </c>
      <c r="G28" s="467" t="s">
        <v>217</v>
      </c>
      <c r="H28" s="251" t="str">
        <f aca="false">VLOOKUP(E28,WD!$C$6:$K$71,3,0)</f>
        <v>爭氣</v>
      </c>
      <c r="I28" s="261" t="s">
        <v>367</v>
      </c>
      <c r="J28" s="251" t="str">
        <f aca="false">VLOOKUP(G28,WD!$C$6:$K$71,3,0)</f>
        <v>limit</v>
      </c>
      <c r="K28" s="481" t="n">
        <v>0</v>
      </c>
      <c r="L28" s="482" t="n">
        <f aca="false">17+14</f>
        <v>31</v>
      </c>
      <c r="M28" s="482" t="n">
        <f aca="false">21+21</f>
        <v>42</v>
      </c>
      <c r="N28" s="482" t="n">
        <v>2</v>
      </c>
      <c r="O28" s="235" t="s">
        <v>553</v>
      </c>
    </row>
    <row r="29" customFormat="false" ht="18.75" hidden="false" customHeight="false" outlineLevel="0" collapsed="false">
      <c r="A29" s="265" t="e">
        <f aca="false">IF(#REF!&lt;&gt;#REF!,#REF!,"")</f>
        <v>#REF!</v>
      </c>
      <c r="B29" s="466" t="n">
        <v>12</v>
      </c>
      <c r="C29" s="483" t="s">
        <v>269</v>
      </c>
      <c r="D29" s="469" t="n">
        <v>6</v>
      </c>
      <c r="E29" s="470" t="s">
        <v>89</v>
      </c>
      <c r="F29" s="471" t="s">
        <v>367</v>
      </c>
      <c r="G29" s="471" t="s">
        <v>143</v>
      </c>
      <c r="H29" s="251" t="str">
        <f aca="false">VLOOKUP(E29,WD!$C$6:$K$71,3,0)</f>
        <v>薯仔一隊</v>
      </c>
      <c r="I29" s="261" t="s">
        <v>367</v>
      </c>
      <c r="J29" s="251" t="str">
        <f aca="false">VLOOKUP(G29,WD!$C$6:$K$71,3,0)</f>
        <v>MS YY</v>
      </c>
      <c r="K29" s="262" t="n">
        <v>2</v>
      </c>
      <c r="L29" s="251" t="n">
        <v>42</v>
      </c>
      <c r="M29" s="251" t="n">
        <v>0</v>
      </c>
      <c r="N29" s="251" t="n">
        <v>0</v>
      </c>
      <c r="O29" s="479" t="s">
        <v>551</v>
      </c>
      <c r="P29" s="246"/>
    </row>
    <row r="30" customFormat="false" ht="18.75" hidden="true" customHeight="false" outlineLevel="0" collapsed="false">
      <c r="B30" s="466" t="n">
        <v>25</v>
      </c>
      <c r="C30" s="474" t="s">
        <v>270</v>
      </c>
      <c r="D30" s="460" t="n">
        <v>1</v>
      </c>
      <c r="E30" s="461" t="s">
        <v>95</v>
      </c>
      <c r="F30" s="462" t="s">
        <v>367</v>
      </c>
      <c r="G30" s="463" t="s">
        <v>221</v>
      </c>
      <c r="H30" s="252" t="str">
        <f aca="false">VLOOKUP(E30,WD!$C$6:$K$71,3,0)</f>
        <v>E1</v>
      </c>
      <c r="I30" s="484" t="s">
        <v>367</v>
      </c>
      <c r="J30" s="255" t="e">
        <f aca="false">VLOOKUP(G30,WD!$C$6:$K$71,3,0)</f>
        <v>#N/A</v>
      </c>
      <c r="K30" s="251"/>
      <c r="L30" s="251"/>
      <c r="M30" s="251"/>
      <c r="N30" s="251"/>
      <c r="R30" s="263" t="s">
        <v>369</v>
      </c>
      <c r="S30" s="264" t="s">
        <v>50</v>
      </c>
      <c r="T30" s="264" t="s">
        <v>370</v>
      </c>
      <c r="U30" s="264" t="s">
        <v>371</v>
      </c>
      <c r="V30" s="264" t="s">
        <v>372</v>
      </c>
      <c r="W30" s="264" t="s">
        <v>61</v>
      </c>
      <c r="Y30" s="263" t="s">
        <v>369</v>
      </c>
      <c r="Z30" s="264" t="s">
        <v>50</v>
      </c>
      <c r="AA30" s="264" t="s">
        <v>370</v>
      </c>
      <c r="AB30" s="264" t="s">
        <v>371</v>
      </c>
      <c r="AC30" s="264" t="s">
        <v>372</v>
      </c>
      <c r="AD30" s="264" t="s">
        <v>61</v>
      </c>
    </row>
    <row r="31" customFormat="false" ht="18.75" hidden="true" customHeight="false" outlineLevel="0" collapsed="false">
      <c r="B31" s="466" t="n">
        <v>13</v>
      </c>
      <c r="C31" s="476" t="s">
        <v>270</v>
      </c>
      <c r="D31" s="460" t="n">
        <v>2</v>
      </c>
      <c r="E31" s="461" t="s">
        <v>137</v>
      </c>
      <c r="F31" s="462" t="s">
        <v>367</v>
      </c>
      <c r="G31" s="463" t="s">
        <v>190</v>
      </c>
      <c r="H31" s="464" t="str">
        <f aca="false">VLOOKUP(E31,WD!$C$6:$K$71,3,0)</f>
        <v>E2</v>
      </c>
      <c r="I31" s="464" t="s">
        <v>367</v>
      </c>
      <c r="J31" s="485" t="str">
        <f aca="false">VLOOKUP(G31,WD!$C$6:$K$71,3,0)</f>
        <v>E3</v>
      </c>
      <c r="K31" s="251"/>
      <c r="L31" s="251"/>
      <c r="M31" s="251"/>
      <c r="N31" s="251"/>
      <c r="O31" s="479"/>
      <c r="R31" s="250" t="n">
        <v>1</v>
      </c>
      <c r="S31" s="271"/>
      <c r="T31" s="271"/>
      <c r="U31" s="271"/>
      <c r="V31" s="271"/>
      <c r="W31" s="271" t="n">
        <f aca="false">T31*3+U31*1+V31*0</f>
        <v>0</v>
      </c>
      <c r="X31" s="465" t="s">
        <v>271</v>
      </c>
      <c r="Y31" s="250" t="n">
        <v>1</v>
      </c>
      <c r="Z31" s="271"/>
      <c r="AA31" s="271"/>
      <c r="AB31" s="271"/>
      <c r="AC31" s="271"/>
      <c r="AD31" s="271" t="n">
        <f aca="false">AA31*3+AB31*1+AC31*0</f>
        <v>0</v>
      </c>
    </row>
    <row r="32" customFormat="false" ht="18.75" hidden="true" customHeight="false" outlineLevel="0" collapsed="false">
      <c r="B32" s="466" t="n">
        <v>14</v>
      </c>
      <c r="C32" s="474" t="s">
        <v>270</v>
      </c>
      <c r="D32" s="460" t="n">
        <v>3</v>
      </c>
      <c r="E32" s="461" t="s">
        <v>95</v>
      </c>
      <c r="F32" s="462" t="s">
        <v>367</v>
      </c>
      <c r="G32" s="463" t="s">
        <v>190</v>
      </c>
      <c r="H32" s="464" t="str">
        <f aca="false">VLOOKUP(E32,WD!$C$6:$K$71,3,0)</f>
        <v>E1</v>
      </c>
      <c r="I32" s="486" t="s">
        <v>367</v>
      </c>
      <c r="J32" s="485" t="str">
        <f aca="false">VLOOKUP(G32,WD!$C$6:$K$71,3,0)</f>
        <v>E3</v>
      </c>
      <c r="K32" s="251"/>
      <c r="L32" s="251"/>
      <c r="M32" s="251"/>
      <c r="N32" s="251"/>
      <c r="O32" s="479"/>
      <c r="Q32" s="376" t="s">
        <v>270</v>
      </c>
      <c r="R32" s="250" t="n">
        <v>2</v>
      </c>
      <c r="S32" s="271"/>
      <c r="T32" s="271"/>
      <c r="U32" s="271"/>
      <c r="V32" s="271"/>
      <c r="W32" s="271" t="n">
        <f aca="false">T32*3+V32*0</f>
        <v>0</v>
      </c>
      <c r="Y32" s="250" t="n">
        <v>2</v>
      </c>
      <c r="Z32" s="271"/>
      <c r="AA32" s="271"/>
      <c r="AB32" s="271"/>
      <c r="AC32" s="271"/>
      <c r="AD32" s="271" t="n">
        <f aca="false">AA32*3+AC32*0</f>
        <v>0</v>
      </c>
    </row>
    <row r="33" customFormat="false" ht="18.75" hidden="true" customHeight="false" outlineLevel="0" collapsed="false">
      <c r="B33" s="466" t="n">
        <v>28</v>
      </c>
      <c r="C33" s="474" t="s">
        <v>270</v>
      </c>
      <c r="D33" s="460" t="n">
        <v>4</v>
      </c>
      <c r="E33" s="461" t="s">
        <v>137</v>
      </c>
      <c r="F33" s="462" t="s">
        <v>367</v>
      </c>
      <c r="G33" s="463" t="s">
        <v>221</v>
      </c>
      <c r="H33" s="464" t="str">
        <f aca="false">VLOOKUP(E33,WD!$C$6:$K$71,3,0)</f>
        <v>E2</v>
      </c>
      <c r="I33" s="252" t="s">
        <v>367</v>
      </c>
      <c r="J33" s="485" t="e">
        <f aca="false">VLOOKUP(G33,WD!$C$6:$K$71,3,0)</f>
        <v>#N/A</v>
      </c>
      <c r="K33" s="251"/>
      <c r="L33" s="251"/>
      <c r="M33" s="251"/>
      <c r="N33" s="251"/>
      <c r="R33" s="250" t="n">
        <v>3</v>
      </c>
      <c r="S33" s="271"/>
      <c r="T33" s="271"/>
      <c r="U33" s="271"/>
      <c r="V33" s="271"/>
      <c r="W33" s="271" t="n">
        <f aca="false">T33*3+V33*0</f>
        <v>0</v>
      </c>
      <c r="Y33" s="250" t="n">
        <v>3</v>
      </c>
      <c r="Z33" s="271"/>
      <c r="AA33" s="271"/>
      <c r="AB33" s="271"/>
      <c r="AC33" s="271"/>
      <c r="AD33" s="271" t="n">
        <f aca="false">AA33*3+AC33*0</f>
        <v>0</v>
      </c>
    </row>
    <row r="34" customFormat="false" ht="18.75" hidden="true" customHeight="false" outlineLevel="0" collapsed="false">
      <c r="B34" s="466" t="n">
        <v>29</v>
      </c>
      <c r="C34" s="474" t="s">
        <v>270</v>
      </c>
      <c r="D34" s="460" t="n">
        <v>5</v>
      </c>
      <c r="E34" s="461" t="s">
        <v>190</v>
      </c>
      <c r="F34" s="462" t="s">
        <v>367</v>
      </c>
      <c r="G34" s="463" t="s">
        <v>221</v>
      </c>
      <c r="H34" s="464" t="str">
        <f aca="false">VLOOKUP(E34,WD!$C$6:$K$71,3,0)</f>
        <v>E3</v>
      </c>
      <c r="I34" s="464" t="s">
        <v>367</v>
      </c>
      <c r="J34" s="485" t="e">
        <f aca="false">VLOOKUP(G34,WD!$C$6:$K$71,3,0)</f>
        <v>#N/A</v>
      </c>
      <c r="K34" s="251"/>
      <c r="L34" s="251"/>
      <c r="M34" s="251"/>
      <c r="N34" s="251"/>
      <c r="R34" s="487" t="n">
        <v>2</v>
      </c>
      <c r="S34" s="273"/>
      <c r="T34" s="273"/>
      <c r="U34" s="273"/>
      <c r="V34" s="273"/>
      <c r="W34" s="273" t="n">
        <f aca="false">T34*3+U34*1+V34*0</f>
        <v>0</v>
      </c>
      <c r="Y34" s="250" t="n">
        <v>2</v>
      </c>
      <c r="Z34" s="271"/>
      <c r="AA34" s="271"/>
      <c r="AB34" s="271"/>
      <c r="AC34" s="271"/>
      <c r="AD34" s="271" t="n">
        <f aca="false">AA34*3+AB34*1+AC34*0</f>
        <v>0</v>
      </c>
    </row>
    <row r="35" customFormat="false" ht="18.75" hidden="true" customHeight="false" outlineLevel="0" collapsed="false">
      <c r="B35" s="466" t="n">
        <v>15</v>
      </c>
      <c r="C35" s="468" t="s">
        <v>270</v>
      </c>
      <c r="D35" s="469" t="n">
        <v>6</v>
      </c>
      <c r="E35" s="470" t="s">
        <v>95</v>
      </c>
      <c r="F35" s="471" t="s">
        <v>367</v>
      </c>
      <c r="G35" s="488" t="s">
        <v>137</v>
      </c>
      <c r="H35" s="464" t="str">
        <f aca="false">VLOOKUP(E35,WD!$C$6:$K$71,3,0)</f>
        <v>E1</v>
      </c>
      <c r="I35" s="489" t="s">
        <v>367</v>
      </c>
      <c r="J35" s="485" t="str">
        <f aca="false">VLOOKUP(G35,WD!$C$6:$K$71,3,0)</f>
        <v>E2</v>
      </c>
      <c r="K35" s="251"/>
      <c r="L35" s="251"/>
      <c r="M35" s="251"/>
      <c r="N35" s="251"/>
      <c r="R35" s="250" t="n">
        <v>3</v>
      </c>
      <c r="S35" s="271"/>
      <c r="T35" s="271"/>
      <c r="U35" s="271"/>
      <c r="V35" s="271"/>
      <c r="W35" s="271" t="n">
        <f aca="false">T35*3+U35*1+V35*0</f>
        <v>0</v>
      </c>
      <c r="Y35" s="250" t="n">
        <v>3</v>
      </c>
      <c r="Z35" s="478"/>
      <c r="AA35" s="271"/>
      <c r="AB35" s="271"/>
      <c r="AC35" s="271"/>
      <c r="AD35" s="271" t="n">
        <f aca="false">AA35*3+AB35*1+AC35*0</f>
        <v>0</v>
      </c>
    </row>
    <row r="36" customFormat="false" ht="18.75" hidden="true" customHeight="false" outlineLevel="0" collapsed="false">
      <c r="B36" s="466" t="n">
        <v>16</v>
      </c>
      <c r="C36" s="474" t="s">
        <v>271</v>
      </c>
      <c r="D36" s="460" t="n">
        <v>1</v>
      </c>
      <c r="E36" s="477" t="s">
        <v>101</v>
      </c>
      <c r="F36" s="473" t="s">
        <v>367</v>
      </c>
      <c r="G36" s="490" t="s">
        <v>238</v>
      </c>
      <c r="H36" s="464" t="str">
        <f aca="false">VLOOKUP(E36,WD!$C$6:$K$71,3,0)</f>
        <v>F1</v>
      </c>
      <c r="I36" s="484" t="s">
        <v>367</v>
      </c>
      <c r="J36" s="485" t="str">
        <f aca="false">VLOOKUP(G36,WD!$C$6:$K$71,3,0)</f>
        <v>F4</v>
      </c>
      <c r="K36" s="251"/>
      <c r="L36" s="251"/>
      <c r="M36" s="251"/>
      <c r="N36" s="251"/>
      <c r="O36" s="479"/>
      <c r="S36" s="235"/>
      <c r="T36" s="235"/>
      <c r="U36" s="235"/>
      <c r="V36" s="235"/>
      <c r="W36" s="235"/>
      <c r="Y36" s="250" t="n">
        <v>4</v>
      </c>
      <c r="Z36" s="478"/>
      <c r="AA36" s="271"/>
      <c r="AB36" s="271"/>
      <c r="AC36" s="271"/>
      <c r="AD36" s="271" t="n">
        <v>0</v>
      </c>
    </row>
    <row r="37" customFormat="false" ht="18.75" hidden="true" customHeight="false" outlineLevel="0" collapsed="false">
      <c r="B37" s="466" t="n">
        <v>17</v>
      </c>
      <c r="C37" s="474" t="s">
        <v>271</v>
      </c>
      <c r="D37" s="460" t="n">
        <v>2</v>
      </c>
      <c r="E37" s="461" t="s">
        <v>131</v>
      </c>
      <c r="F37" s="462" t="s">
        <v>367</v>
      </c>
      <c r="G37" s="491" t="s">
        <v>196</v>
      </c>
      <c r="H37" s="464" t="str">
        <f aca="false">VLOOKUP(E37,WD!$C$6:$K$71,3,0)</f>
        <v>F2</v>
      </c>
      <c r="I37" s="492" t="s">
        <v>367</v>
      </c>
      <c r="J37" s="485" t="str">
        <f aca="false">VLOOKUP(G37,WD!$C$6:$K$71,3,0)</f>
        <v>F3</v>
      </c>
      <c r="K37" s="251"/>
      <c r="L37" s="251"/>
      <c r="M37" s="251"/>
      <c r="N37" s="251"/>
      <c r="O37" s="479"/>
    </row>
    <row r="38" customFormat="false" ht="18.75" hidden="true" customHeight="false" outlineLevel="0" collapsed="false">
      <c r="B38" s="466" t="n">
        <v>18</v>
      </c>
      <c r="C38" s="474" t="s">
        <v>271</v>
      </c>
      <c r="D38" s="460" t="n">
        <v>3</v>
      </c>
      <c r="E38" s="461" t="s">
        <v>101</v>
      </c>
      <c r="F38" s="462" t="s">
        <v>367</v>
      </c>
      <c r="G38" s="491" t="s">
        <v>196</v>
      </c>
      <c r="H38" s="464" t="str">
        <f aca="false">VLOOKUP(E38,WD!$C$6:$K$71,3,0)</f>
        <v>F1</v>
      </c>
      <c r="I38" s="493" t="s">
        <v>367</v>
      </c>
      <c r="J38" s="485" t="str">
        <f aca="false">VLOOKUP(G38,WD!$C$6:$K$71,3,0)</f>
        <v>F3</v>
      </c>
      <c r="K38" s="251"/>
      <c r="L38" s="251"/>
      <c r="M38" s="251"/>
      <c r="N38" s="251"/>
      <c r="O38" s="479"/>
    </row>
    <row r="39" customFormat="false" ht="18.75" hidden="true" customHeight="false" outlineLevel="0" collapsed="false">
      <c r="B39" s="466" t="n">
        <v>19</v>
      </c>
      <c r="C39" s="474" t="s">
        <v>271</v>
      </c>
      <c r="D39" s="460" t="n">
        <v>4</v>
      </c>
      <c r="E39" s="461" t="s">
        <v>131</v>
      </c>
      <c r="F39" s="462" t="s">
        <v>367</v>
      </c>
      <c r="G39" s="491" t="s">
        <v>238</v>
      </c>
      <c r="H39" s="464" t="str">
        <f aca="false">VLOOKUP(E39,WD!$C$6:$K$71,3,0)</f>
        <v>F2</v>
      </c>
      <c r="I39" s="252" t="s">
        <v>367</v>
      </c>
      <c r="J39" s="485" t="str">
        <f aca="false">VLOOKUP(G39,WD!$C$6:$K$71,3,0)</f>
        <v>F4</v>
      </c>
      <c r="K39" s="251"/>
      <c r="L39" s="251"/>
      <c r="M39" s="251"/>
      <c r="N39" s="251"/>
      <c r="O39" s="479"/>
    </row>
    <row r="40" customFormat="false" ht="18.75" hidden="true" customHeight="false" outlineLevel="0" collapsed="false">
      <c r="B40" s="466" t="n">
        <v>20</v>
      </c>
      <c r="C40" s="474" t="s">
        <v>271</v>
      </c>
      <c r="D40" s="460" t="n">
        <v>5</v>
      </c>
      <c r="E40" s="461" t="s">
        <v>196</v>
      </c>
      <c r="F40" s="462" t="s">
        <v>367</v>
      </c>
      <c r="G40" s="491" t="s">
        <v>238</v>
      </c>
      <c r="H40" s="464" t="str">
        <f aca="false">VLOOKUP(E40,WD!$C$6:$K$71,3,0)</f>
        <v>F3</v>
      </c>
      <c r="I40" s="464" t="s">
        <v>367</v>
      </c>
      <c r="J40" s="485" t="str">
        <f aca="false">VLOOKUP(G40,WD!$C$6:$K$71,3,0)</f>
        <v>F4</v>
      </c>
      <c r="K40" s="251"/>
      <c r="L40" s="251"/>
      <c r="M40" s="251"/>
      <c r="N40" s="251"/>
      <c r="O40" s="479"/>
    </row>
    <row r="41" customFormat="false" ht="18.75" hidden="true" customHeight="false" outlineLevel="0" collapsed="false">
      <c r="B41" s="466" t="n">
        <v>21</v>
      </c>
      <c r="C41" s="468" t="s">
        <v>271</v>
      </c>
      <c r="D41" s="469" t="n">
        <v>6</v>
      </c>
      <c r="E41" s="470" t="s">
        <v>101</v>
      </c>
      <c r="F41" s="471" t="s">
        <v>367</v>
      </c>
      <c r="G41" s="494" t="s">
        <v>131</v>
      </c>
      <c r="H41" s="495" t="str">
        <f aca="false">VLOOKUP(E41,WD!$C$6:$K$71,3,0)</f>
        <v>F1</v>
      </c>
      <c r="I41" s="496" t="s">
        <v>367</v>
      </c>
      <c r="J41" s="495" t="str">
        <f aca="false">VLOOKUP(G41,WD!$C$6:$K$71,3,0)</f>
        <v>F2</v>
      </c>
      <c r="K41" s="251"/>
      <c r="L41" s="251"/>
      <c r="M41" s="251"/>
      <c r="N41" s="251"/>
      <c r="O41" s="479"/>
    </row>
  </sheetData>
  <mergeCells count="1">
    <mergeCell ref="H3:J3"/>
  </mergeCells>
  <printOptions headings="false" gridLines="false" gridLinesSet="true" horizontalCentered="true" verticalCentered="true"/>
  <pageMargins left="0.747916666666667" right="0.747916666666667" top="0.520138888888889" bottom="0.54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Q222"/>
  <sheetViews>
    <sheetView showFormulas="false" showGridLines="true" showRowColHeaders="true" showZeros="true" rightToLeft="false" tabSelected="true" showOutlineSymbols="true" defaultGridColor="true" view="normal" topLeftCell="A191" colorId="64" zoomScale="70" zoomScaleNormal="70" zoomScalePageLayoutView="100" workbookViewId="0">
      <selection pane="topLeft" activeCell="L201" activeCellId="0" sqref="L201"/>
    </sheetView>
  </sheetViews>
  <sheetFormatPr defaultRowHeight="15.75" zeroHeight="false" outlineLevelRow="0" outlineLevelCol="0"/>
  <cols>
    <col collapsed="false" customWidth="true" hidden="false" outlineLevel="0" max="1" min="1" style="497" width="7.45"/>
    <col collapsed="false" customWidth="true" hidden="false" outlineLevel="0" max="2" min="2" style="497" width="10.78"/>
    <col collapsed="false" customWidth="true" hidden="false" outlineLevel="0" max="6" min="3" style="498" width="8.78"/>
    <col collapsed="false" customWidth="true" hidden="false" outlineLevel="0" max="9" min="7" style="497" width="8.78"/>
    <col collapsed="false" customWidth="true" hidden="false" outlineLevel="0" max="10" min="10" style="497" width="10.78"/>
    <col collapsed="false" customWidth="true" hidden="false" outlineLevel="0" max="11" min="11" style="497" width="8.78"/>
    <col collapsed="false" customWidth="true" hidden="false" outlineLevel="0" max="13" min="12" style="498" width="8.78"/>
    <col collapsed="false" customWidth="true" hidden="false" outlineLevel="0" max="15" min="14" style="497" width="8.78"/>
    <col collapsed="false" customWidth="true" hidden="false" outlineLevel="0" max="1025" min="16" style="497" width="7.45"/>
  </cols>
  <sheetData>
    <row r="1" customFormat="false" ht="16.5" hidden="false" customHeight="true" outlineLevel="0" collapsed="false">
      <c r="B1" s="499"/>
      <c r="C1" s="500"/>
      <c r="D1" s="500"/>
      <c r="E1" s="500"/>
      <c r="G1" s="501"/>
      <c r="H1" s="502" t="s">
        <v>554</v>
      </c>
      <c r="I1" s="501"/>
      <c r="J1" s="501"/>
    </row>
    <row r="2" customFormat="false" ht="16.5" hidden="false" customHeight="true" outlineLevel="0" collapsed="false">
      <c r="C2" s="500"/>
      <c r="D2" s="500"/>
      <c r="E2" s="500"/>
      <c r="G2" s="501"/>
      <c r="H2" s="503" t="s">
        <v>555</v>
      </c>
      <c r="I2" s="501"/>
      <c r="J2" s="501"/>
    </row>
    <row r="3" customFormat="false" ht="16.5" hidden="false" customHeight="true" outlineLevel="0" collapsed="false">
      <c r="C3" s="500"/>
      <c r="D3" s="500"/>
      <c r="E3" s="500"/>
      <c r="F3" s="501"/>
      <c r="G3" s="501"/>
      <c r="H3" s="501"/>
      <c r="I3" s="501"/>
      <c r="J3" s="501"/>
    </row>
    <row r="4" customFormat="false" ht="16.5" hidden="false" customHeight="true" outlineLevel="0" collapsed="false">
      <c r="C4" s="500"/>
      <c r="D4" s="500"/>
      <c r="E4" s="504"/>
      <c r="F4" s="505"/>
      <c r="G4" s="506"/>
      <c r="H4" s="507" t="s">
        <v>556</v>
      </c>
      <c r="I4" s="506"/>
      <c r="J4" s="506"/>
      <c r="K4" s="505"/>
    </row>
    <row r="5" customFormat="false" ht="16.5" hidden="false" customHeight="true" outlineLevel="0" collapsed="false">
      <c r="E5" s="508"/>
      <c r="F5" s="505"/>
      <c r="G5" s="505"/>
      <c r="H5" s="509" t="s">
        <v>557</v>
      </c>
      <c r="I5" s="505"/>
      <c r="J5" s="505"/>
      <c r="K5" s="505"/>
    </row>
    <row r="6" customFormat="false" ht="16.5" hidden="false" customHeight="false" outlineLevel="0" collapsed="false">
      <c r="B6" s="498"/>
      <c r="C6" s="510" t="s">
        <v>558</v>
      </c>
      <c r="D6" s="511"/>
      <c r="E6" s="512" t="s">
        <v>559</v>
      </c>
      <c r="F6" s="513"/>
      <c r="G6" s="498"/>
      <c r="H6" s="498"/>
      <c r="I6" s="498"/>
      <c r="J6" s="510" t="s">
        <v>558</v>
      </c>
      <c r="K6" s="511"/>
      <c r="L6" s="512" t="s">
        <v>559</v>
      </c>
      <c r="M6" s="513"/>
    </row>
    <row r="7" customFormat="false" ht="16.5" hidden="false" customHeight="false" outlineLevel="0" collapsed="false">
      <c r="B7" s="498"/>
      <c r="E7" s="514" t="s">
        <v>560</v>
      </c>
      <c r="F7" s="514"/>
      <c r="G7" s="498"/>
      <c r="H7" s="498"/>
      <c r="I7" s="498"/>
      <c r="J7" s="498"/>
      <c r="L7" s="514" t="s">
        <v>561</v>
      </c>
      <c r="M7" s="514"/>
      <c r="N7" s="514"/>
    </row>
    <row r="8" customFormat="false" ht="15.75" hidden="false" customHeight="false" outlineLevel="0" collapsed="false">
      <c r="B8" s="498"/>
      <c r="C8" s="515" t="s">
        <v>562</v>
      </c>
      <c r="D8" s="516" t="s">
        <v>563</v>
      </c>
      <c r="E8" s="517" t="s">
        <v>564</v>
      </c>
      <c r="F8" s="517" t="s">
        <v>565</v>
      </c>
      <c r="G8" s="518"/>
      <c r="H8" s="498"/>
      <c r="I8" s="498"/>
      <c r="J8" s="519" t="s">
        <v>566</v>
      </c>
      <c r="K8" s="519" t="s">
        <v>567</v>
      </c>
      <c r="L8" s="520" t="s">
        <v>568</v>
      </c>
      <c r="M8" s="520"/>
      <c r="N8" s="520"/>
      <c r="O8" s="520"/>
    </row>
    <row r="9" customFormat="false" ht="15.75" hidden="false" customHeight="false" outlineLevel="0" collapsed="false">
      <c r="B9" s="498"/>
      <c r="C9" s="521"/>
      <c r="D9" s="522" t="s">
        <v>569</v>
      </c>
      <c r="E9" s="523" t="s">
        <v>570</v>
      </c>
      <c r="F9" s="524" t="s">
        <v>571</v>
      </c>
      <c r="G9" s="525"/>
      <c r="H9" s="498"/>
      <c r="I9" s="498"/>
      <c r="J9" s="526" t="s">
        <v>572</v>
      </c>
      <c r="K9" s="526" t="s">
        <v>573</v>
      </c>
      <c r="L9" s="527" t="s">
        <v>266</v>
      </c>
      <c r="M9" s="527" t="s">
        <v>267</v>
      </c>
      <c r="N9" s="528"/>
      <c r="O9" s="527"/>
    </row>
    <row r="10" customFormat="false" ht="15.75" hidden="false" customHeight="false" outlineLevel="0" collapsed="false">
      <c r="B10" s="529"/>
      <c r="C10" s="521"/>
      <c r="D10" s="522" t="s">
        <v>574</v>
      </c>
      <c r="E10" s="522" t="s">
        <v>575</v>
      </c>
      <c r="F10" s="530" t="s">
        <v>364</v>
      </c>
      <c r="G10" s="525"/>
      <c r="H10" s="498"/>
      <c r="I10" s="498"/>
      <c r="J10" s="531" t="n">
        <v>0.375</v>
      </c>
      <c r="K10" s="527" t="n">
        <v>1</v>
      </c>
      <c r="L10" s="532" t="s">
        <v>576</v>
      </c>
      <c r="M10" s="533" t="s">
        <v>577</v>
      </c>
      <c r="N10" s="534"/>
      <c r="O10" s="535"/>
    </row>
    <row r="11" customFormat="false" ht="15.75" hidden="false" customHeight="false" outlineLevel="0" collapsed="false">
      <c r="B11" s="498"/>
      <c r="C11" s="536"/>
      <c r="D11" s="537" t="s">
        <v>578</v>
      </c>
      <c r="E11" s="538" t="s">
        <v>365</v>
      </c>
      <c r="F11" s="539" t="s">
        <v>579</v>
      </c>
      <c r="G11" s="540"/>
      <c r="H11" s="498"/>
      <c r="I11" s="498"/>
      <c r="J11" s="531" t="n">
        <v>0.388888888888889</v>
      </c>
      <c r="K11" s="527" t="n">
        <v>2</v>
      </c>
      <c r="L11" s="532" t="s">
        <v>580</v>
      </c>
      <c r="M11" s="532" t="s">
        <v>581</v>
      </c>
      <c r="N11" s="535"/>
      <c r="O11" s="541"/>
    </row>
    <row r="12" customFormat="false" ht="15.75" hidden="false" customHeight="false" outlineLevel="0" collapsed="false">
      <c r="B12" s="498"/>
      <c r="G12" s="498"/>
      <c r="H12" s="498"/>
      <c r="I12" s="498"/>
      <c r="J12" s="531" t="n">
        <v>0.402777777777778</v>
      </c>
      <c r="K12" s="527" t="n">
        <v>3</v>
      </c>
      <c r="L12" s="532" t="s">
        <v>582</v>
      </c>
      <c r="M12" s="542" t="s">
        <v>583</v>
      </c>
      <c r="N12" s="535"/>
      <c r="O12" s="541"/>
    </row>
    <row r="13" customFormat="false" ht="15.75" hidden="false" customHeight="false" outlineLevel="0" collapsed="false">
      <c r="B13" s="498"/>
      <c r="G13" s="498"/>
      <c r="H13" s="498"/>
      <c r="I13" s="498"/>
      <c r="J13" s="531" t="n">
        <v>0.416666666666667</v>
      </c>
      <c r="K13" s="519" t="n">
        <v>4</v>
      </c>
      <c r="L13" s="543" t="s">
        <v>584</v>
      </c>
      <c r="M13" s="532" t="s">
        <v>585</v>
      </c>
      <c r="N13" s="535"/>
      <c r="O13" s="541"/>
    </row>
    <row r="14" customFormat="false" ht="15.75" hidden="false" customHeight="false" outlineLevel="0" collapsed="false">
      <c r="B14" s="544"/>
      <c r="F14" s="497"/>
      <c r="H14" s="498"/>
      <c r="I14" s="498"/>
      <c r="J14" s="545" t="n">
        <v>0.430555555555556</v>
      </c>
      <c r="K14" s="527" t="n">
        <v>5</v>
      </c>
      <c r="L14" s="546" t="s">
        <v>586</v>
      </c>
      <c r="M14" s="542" t="s">
        <v>587</v>
      </c>
      <c r="N14" s="535"/>
      <c r="O14" s="541"/>
    </row>
    <row r="15" customFormat="false" ht="17.25" hidden="false" customHeight="true" outlineLevel="0" collapsed="false">
      <c r="B15" s="519" t="s">
        <v>566</v>
      </c>
      <c r="C15" s="519" t="s">
        <v>567</v>
      </c>
      <c r="D15" s="520" t="s">
        <v>568</v>
      </c>
      <c r="E15" s="520"/>
      <c r="F15" s="520"/>
      <c r="G15" s="520"/>
      <c r="H15" s="498"/>
      <c r="I15" s="498"/>
      <c r="J15" s="527" t="s">
        <v>588</v>
      </c>
      <c r="K15" s="527"/>
      <c r="L15" s="527"/>
      <c r="M15" s="527"/>
      <c r="N15" s="527"/>
      <c r="O15" s="527"/>
    </row>
    <row r="16" customFormat="false" ht="17.45" hidden="false" customHeight="true" outlineLevel="0" collapsed="false">
      <c r="B16" s="526" t="s">
        <v>572</v>
      </c>
      <c r="C16" s="526" t="s">
        <v>573</v>
      </c>
      <c r="D16" s="527" t="s">
        <v>266</v>
      </c>
      <c r="E16" s="527" t="s">
        <v>267</v>
      </c>
      <c r="F16" s="528"/>
      <c r="G16" s="527"/>
      <c r="H16" s="498"/>
      <c r="I16" s="498"/>
      <c r="J16" s="531" t="n">
        <v>0.583333333333333</v>
      </c>
      <c r="K16" s="547" t="n">
        <v>6</v>
      </c>
      <c r="L16" s="546" t="s">
        <v>589</v>
      </c>
      <c r="M16" s="532" t="s">
        <v>590</v>
      </c>
      <c r="N16" s="541"/>
      <c r="O16" s="541"/>
    </row>
    <row r="17" customFormat="false" ht="17.45" hidden="false" customHeight="true" outlineLevel="0" collapsed="false">
      <c r="B17" s="545" t="n">
        <v>0.583333333333333</v>
      </c>
      <c r="C17" s="527" t="n">
        <v>1</v>
      </c>
      <c r="D17" s="548" t="s">
        <v>591</v>
      </c>
      <c r="E17" s="535"/>
      <c r="F17" s="535"/>
      <c r="G17" s="535"/>
      <c r="H17" s="498"/>
      <c r="I17" s="498"/>
      <c r="J17" s="531" t="n">
        <v>0.597222222222222</v>
      </c>
      <c r="K17" s="547" t="n">
        <v>7</v>
      </c>
      <c r="L17" s="532" t="s">
        <v>592</v>
      </c>
      <c r="M17" s="532" t="s">
        <v>593</v>
      </c>
      <c r="N17" s="541"/>
      <c r="O17" s="541"/>
    </row>
    <row r="18" customFormat="false" ht="17.45" hidden="false" customHeight="true" outlineLevel="0" collapsed="false">
      <c r="B18" s="545" t="n">
        <v>0.597222222222222</v>
      </c>
      <c r="C18" s="527" t="n">
        <v>2</v>
      </c>
      <c r="D18" s="548" t="s">
        <v>594</v>
      </c>
      <c r="E18" s="535"/>
      <c r="F18" s="535"/>
      <c r="G18" s="535"/>
      <c r="H18" s="498"/>
      <c r="I18" s="498"/>
      <c r="J18" s="531" t="n">
        <v>0.611111111111111</v>
      </c>
      <c r="K18" s="547" t="n">
        <v>8</v>
      </c>
      <c r="L18" s="532" t="s">
        <v>595</v>
      </c>
      <c r="M18" s="532" t="s">
        <v>596</v>
      </c>
      <c r="N18" s="541"/>
      <c r="O18" s="541"/>
    </row>
    <row r="19" customFormat="false" ht="17.45" hidden="false" customHeight="true" outlineLevel="0" collapsed="false">
      <c r="B19" s="545" t="n">
        <v>0.611111111111111</v>
      </c>
      <c r="C19" s="527" t="n">
        <v>3</v>
      </c>
      <c r="D19" s="548" t="s">
        <v>597</v>
      </c>
      <c r="E19" s="535"/>
      <c r="F19" s="527"/>
      <c r="G19" s="527"/>
      <c r="H19" s="498"/>
      <c r="I19" s="498"/>
      <c r="J19" s="545" t="n">
        <v>0.625</v>
      </c>
      <c r="K19" s="547" t="n">
        <v>9</v>
      </c>
      <c r="L19" s="546" t="s">
        <v>598</v>
      </c>
      <c r="M19" s="532" t="s">
        <v>599</v>
      </c>
      <c r="N19" s="549"/>
      <c r="O19" s="527"/>
    </row>
    <row r="20" customFormat="false" ht="17.45" hidden="false" customHeight="true" outlineLevel="0" collapsed="false">
      <c r="B20" s="545" t="n">
        <v>0.625</v>
      </c>
      <c r="C20" s="527" t="n">
        <v>4</v>
      </c>
      <c r="D20" s="548" t="s">
        <v>600</v>
      </c>
      <c r="E20" s="527"/>
      <c r="F20" s="527"/>
      <c r="G20" s="527"/>
      <c r="H20" s="498"/>
      <c r="I20" s="498"/>
      <c r="J20" s="545"/>
      <c r="K20" s="527"/>
      <c r="L20" s="527"/>
      <c r="M20" s="535"/>
      <c r="N20" s="527"/>
      <c r="O20" s="527"/>
    </row>
    <row r="21" customFormat="false" ht="17.45" hidden="false" customHeight="true" outlineLevel="0" collapsed="false">
      <c r="B21" s="545"/>
      <c r="C21" s="527"/>
      <c r="D21" s="527"/>
      <c r="E21" s="535"/>
      <c r="F21" s="527"/>
      <c r="G21" s="527"/>
      <c r="H21" s="498"/>
      <c r="I21" s="498"/>
      <c r="J21" s="545"/>
      <c r="K21" s="527"/>
      <c r="L21" s="527"/>
      <c r="M21" s="535"/>
      <c r="N21" s="527"/>
      <c r="O21" s="527"/>
    </row>
    <row r="22" s="497" customFormat="true" ht="17.45" hidden="false" customHeight="true" outlineLevel="0" collapsed="false">
      <c r="B22" s="545"/>
      <c r="C22" s="527"/>
      <c r="D22" s="535"/>
      <c r="E22" s="535"/>
      <c r="F22" s="527"/>
      <c r="G22" s="527"/>
      <c r="H22" s="498"/>
      <c r="I22" s="498"/>
      <c r="J22" s="498"/>
    </row>
    <row r="23" s="497" customFormat="true" ht="15.75" hidden="false" customHeight="false" outlineLevel="0" collapsed="false">
      <c r="B23" s="550"/>
      <c r="C23" s="551"/>
      <c r="D23" s="552"/>
      <c r="E23" s="552"/>
      <c r="F23" s="551"/>
      <c r="G23" s="551"/>
      <c r="H23" s="498"/>
      <c r="I23" s="498"/>
      <c r="J23" s="498"/>
    </row>
    <row r="24" customFormat="false" ht="16.5" hidden="false" customHeight="false" outlineLevel="0" collapsed="false">
      <c r="B24" s="529"/>
      <c r="C24" s="510" t="s">
        <v>558</v>
      </c>
      <c r="D24" s="511"/>
      <c r="E24" s="512" t="s">
        <v>559</v>
      </c>
      <c r="F24" s="513"/>
      <c r="G24" s="498"/>
      <c r="H24" s="498"/>
      <c r="I24" s="498"/>
      <c r="J24" s="510" t="s">
        <v>558</v>
      </c>
      <c r="K24" s="511"/>
      <c r="L24" s="512" t="s">
        <v>559</v>
      </c>
      <c r="M24" s="513"/>
    </row>
    <row r="25" customFormat="false" ht="16.5" hidden="false" customHeight="false" outlineLevel="0" collapsed="false">
      <c r="B25" s="498"/>
      <c r="E25" s="514" t="s">
        <v>601</v>
      </c>
      <c r="F25" s="514"/>
      <c r="G25" s="498"/>
      <c r="H25" s="498"/>
      <c r="I25" s="498"/>
      <c r="J25" s="498"/>
      <c r="L25" s="514" t="s">
        <v>602</v>
      </c>
      <c r="M25" s="514"/>
      <c r="N25" s="514"/>
    </row>
    <row r="26" customFormat="false" ht="15.75" hidden="false" customHeight="false" outlineLevel="0" collapsed="false">
      <c r="B26" s="498"/>
      <c r="C26" s="515" t="s">
        <v>562</v>
      </c>
      <c r="D26" s="516" t="s">
        <v>563</v>
      </c>
      <c r="E26" s="517" t="s">
        <v>564</v>
      </c>
      <c r="F26" s="517" t="s">
        <v>565</v>
      </c>
      <c r="G26" s="518"/>
      <c r="H26" s="498"/>
      <c r="I26" s="498"/>
      <c r="J26" s="519" t="s">
        <v>566</v>
      </c>
      <c r="K26" s="519" t="s">
        <v>567</v>
      </c>
      <c r="L26" s="520" t="s">
        <v>568</v>
      </c>
      <c r="M26" s="520"/>
      <c r="N26" s="520"/>
      <c r="O26" s="520"/>
    </row>
    <row r="27" customFormat="false" ht="15.75" hidden="false" customHeight="false" outlineLevel="0" collapsed="false">
      <c r="B27" s="498"/>
      <c r="C27" s="521"/>
      <c r="D27" s="522" t="s">
        <v>569</v>
      </c>
      <c r="E27" s="523" t="s">
        <v>570</v>
      </c>
      <c r="F27" s="524" t="s">
        <v>571</v>
      </c>
      <c r="G27" s="525"/>
      <c r="H27" s="498"/>
      <c r="I27" s="498"/>
      <c r="J27" s="526" t="s">
        <v>572</v>
      </c>
      <c r="K27" s="526" t="s">
        <v>573</v>
      </c>
      <c r="L27" s="527" t="s">
        <v>266</v>
      </c>
      <c r="M27" s="527" t="s">
        <v>267</v>
      </c>
      <c r="N27" s="528"/>
      <c r="O27" s="527"/>
    </row>
    <row r="28" customFormat="false" ht="15.75" hidden="false" customHeight="false" outlineLevel="0" collapsed="false">
      <c r="B28" s="529"/>
      <c r="C28" s="521"/>
      <c r="D28" s="522" t="s">
        <v>574</v>
      </c>
      <c r="E28" s="522" t="s">
        <v>575</v>
      </c>
      <c r="F28" s="530" t="s">
        <v>364</v>
      </c>
      <c r="G28" s="525"/>
      <c r="H28" s="498"/>
      <c r="I28" s="498"/>
      <c r="J28" s="531" t="n">
        <v>0.375</v>
      </c>
      <c r="K28" s="527" t="n">
        <v>1</v>
      </c>
      <c r="L28" s="532" t="s">
        <v>603</v>
      </c>
      <c r="M28" s="533" t="s">
        <v>604</v>
      </c>
      <c r="N28" s="534"/>
      <c r="O28" s="535"/>
    </row>
    <row r="29" customFormat="false" ht="15.75" hidden="false" customHeight="false" outlineLevel="0" collapsed="false">
      <c r="B29" s="498"/>
      <c r="C29" s="536"/>
      <c r="D29" s="537" t="s">
        <v>578</v>
      </c>
      <c r="E29" s="538" t="s">
        <v>365</v>
      </c>
      <c r="F29" s="539" t="s">
        <v>579</v>
      </c>
      <c r="G29" s="540"/>
      <c r="H29" s="498"/>
      <c r="I29" s="498"/>
      <c r="J29" s="531" t="n">
        <v>0.388888888888889</v>
      </c>
      <c r="K29" s="527" t="n">
        <v>2</v>
      </c>
      <c r="L29" s="532" t="s">
        <v>605</v>
      </c>
      <c r="M29" s="532" t="s">
        <v>606</v>
      </c>
      <c r="N29" s="535"/>
      <c r="O29" s="541"/>
    </row>
    <row r="30" customFormat="false" ht="15.75" hidden="false" customHeight="false" outlineLevel="0" collapsed="false">
      <c r="B30" s="498"/>
      <c r="G30" s="498"/>
      <c r="H30" s="498"/>
      <c r="I30" s="498"/>
      <c r="J30" s="531" t="n">
        <v>0.402777777777778</v>
      </c>
      <c r="K30" s="527" t="n">
        <v>3</v>
      </c>
      <c r="L30" s="532" t="s">
        <v>607</v>
      </c>
      <c r="M30" s="542" t="s">
        <v>608</v>
      </c>
      <c r="N30" s="535"/>
      <c r="O30" s="541"/>
    </row>
    <row r="31" customFormat="false" ht="15.75" hidden="false" customHeight="false" outlineLevel="0" collapsed="false">
      <c r="B31" s="498"/>
      <c r="G31" s="498"/>
      <c r="H31" s="498"/>
      <c r="I31" s="498"/>
      <c r="J31" s="531" t="n">
        <v>0.416666666666667</v>
      </c>
      <c r="K31" s="519" t="n">
        <v>4</v>
      </c>
      <c r="L31" s="543" t="s">
        <v>609</v>
      </c>
      <c r="M31" s="532" t="s">
        <v>610</v>
      </c>
      <c r="N31" s="535"/>
      <c r="O31" s="541"/>
    </row>
    <row r="32" customFormat="false" ht="15.75" hidden="false" customHeight="false" outlineLevel="0" collapsed="false">
      <c r="B32" s="544"/>
      <c r="F32" s="497"/>
      <c r="H32" s="498"/>
      <c r="I32" s="498"/>
      <c r="J32" s="545" t="n">
        <v>0.430555555555556</v>
      </c>
      <c r="K32" s="527" t="n">
        <v>5</v>
      </c>
      <c r="L32" s="546" t="s">
        <v>611</v>
      </c>
      <c r="M32" s="542" t="s">
        <v>612</v>
      </c>
      <c r="N32" s="535"/>
      <c r="O32" s="541"/>
    </row>
    <row r="33" customFormat="false" ht="17.25" hidden="false" customHeight="true" outlineLevel="0" collapsed="false">
      <c r="B33" s="519" t="s">
        <v>566</v>
      </c>
      <c r="C33" s="519" t="s">
        <v>567</v>
      </c>
      <c r="D33" s="553" t="s">
        <v>568</v>
      </c>
      <c r="E33" s="553"/>
      <c r="F33" s="553"/>
      <c r="G33" s="553"/>
      <c r="H33" s="498"/>
      <c r="I33" s="498"/>
      <c r="J33" s="545" t="n">
        <v>0.444444444444444</v>
      </c>
      <c r="K33" s="527" t="n">
        <v>6</v>
      </c>
      <c r="L33" s="532" t="s">
        <v>613</v>
      </c>
      <c r="M33" s="554" t="s">
        <v>614</v>
      </c>
      <c r="N33" s="535"/>
      <c r="O33" s="541"/>
    </row>
    <row r="34" customFormat="false" ht="15.75" hidden="false" customHeight="true" outlineLevel="0" collapsed="false">
      <c r="B34" s="526" t="s">
        <v>572</v>
      </c>
      <c r="C34" s="526" t="s">
        <v>573</v>
      </c>
      <c r="D34" s="527" t="s">
        <v>266</v>
      </c>
      <c r="E34" s="547" t="s">
        <v>267</v>
      </c>
      <c r="F34" s="527"/>
      <c r="G34" s="549"/>
      <c r="H34" s="498"/>
      <c r="I34" s="498"/>
      <c r="J34" s="527" t="s">
        <v>588</v>
      </c>
      <c r="K34" s="527"/>
      <c r="L34" s="527"/>
      <c r="M34" s="527"/>
      <c r="N34" s="527"/>
      <c r="O34" s="527"/>
    </row>
    <row r="35" customFormat="false" ht="15.75" hidden="false" customHeight="true" outlineLevel="0" collapsed="false">
      <c r="B35" s="545" t="n">
        <v>0.583333333333333</v>
      </c>
      <c r="C35" s="527" t="n">
        <v>1</v>
      </c>
      <c r="D35" s="548" t="s">
        <v>315</v>
      </c>
      <c r="E35" s="548" t="s">
        <v>522</v>
      </c>
      <c r="F35" s="555"/>
      <c r="G35" s="535"/>
      <c r="H35" s="498"/>
      <c r="I35" s="498"/>
      <c r="J35" s="531" t="n">
        <v>0.583333333333333</v>
      </c>
      <c r="K35" s="527" t="n">
        <v>7</v>
      </c>
      <c r="L35" s="532" t="s">
        <v>615</v>
      </c>
      <c r="M35" s="532" t="s">
        <v>616</v>
      </c>
      <c r="N35" s="535"/>
      <c r="O35" s="541"/>
    </row>
    <row r="36" customFormat="false" ht="15.75" hidden="false" customHeight="true" outlineLevel="0" collapsed="false">
      <c r="B36" s="545" t="n">
        <v>0.597222222222222</v>
      </c>
      <c r="C36" s="527" t="n">
        <v>2</v>
      </c>
      <c r="D36" s="548" t="s">
        <v>341</v>
      </c>
      <c r="E36" s="548" t="s">
        <v>534</v>
      </c>
      <c r="F36" s="535"/>
      <c r="G36" s="535"/>
      <c r="H36" s="498"/>
      <c r="I36" s="498"/>
      <c r="J36" s="531" t="n">
        <v>0.597222222222222</v>
      </c>
      <c r="K36" s="527" t="n">
        <v>8</v>
      </c>
      <c r="L36" s="532" t="s">
        <v>617</v>
      </c>
      <c r="M36" s="532"/>
      <c r="N36" s="535"/>
      <c r="O36" s="541"/>
    </row>
    <row r="37" customFormat="false" ht="15.75" hidden="false" customHeight="true" outlineLevel="0" collapsed="false">
      <c r="B37" s="545" t="n">
        <v>0.611111111111111</v>
      </c>
      <c r="C37" s="527" t="n">
        <v>3</v>
      </c>
      <c r="D37" s="548" t="s">
        <v>344</v>
      </c>
      <c r="E37" s="548" t="s">
        <v>618</v>
      </c>
      <c r="F37" s="527"/>
      <c r="G37" s="527"/>
      <c r="H37" s="498"/>
      <c r="I37" s="498"/>
      <c r="J37" s="545" t="n">
        <v>0.618055555555556</v>
      </c>
      <c r="K37" s="527" t="n">
        <v>9</v>
      </c>
      <c r="L37" s="532" t="s">
        <v>619</v>
      </c>
      <c r="M37" s="532" t="s">
        <v>620</v>
      </c>
      <c r="N37" s="527"/>
      <c r="O37" s="527"/>
    </row>
    <row r="38" customFormat="false" ht="15.75" hidden="false" customHeight="true" outlineLevel="0" collapsed="false">
      <c r="B38" s="545" t="n">
        <v>0.625</v>
      </c>
      <c r="C38" s="527" t="n">
        <v>4</v>
      </c>
      <c r="D38" s="548" t="s">
        <v>324</v>
      </c>
      <c r="E38" s="548" t="s">
        <v>529</v>
      </c>
      <c r="F38" s="527"/>
      <c r="G38" s="527"/>
      <c r="H38" s="498"/>
      <c r="I38" s="498"/>
      <c r="J38" s="545" t="n">
        <v>0.631944444444444</v>
      </c>
      <c r="K38" s="527" t="n">
        <v>10</v>
      </c>
      <c r="L38" s="532" t="s">
        <v>621</v>
      </c>
      <c r="M38" s="532"/>
      <c r="N38" s="549"/>
      <c r="O38" s="527"/>
    </row>
    <row r="39" customFormat="false" ht="15.75" hidden="false" customHeight="true" outlineLevel="0" collapsed="false">
      <c r="B39" s="545"/>
      <c r="C39" s="527"/>
      <c r="D39" s="527"/>
      <c r="E39" s="535"/>
      <c r="F39" s="527"/>
      <c r="G39" s="527"/>
      <c r="H39" s="498"/>
      <c r="I39" s="498"/>
      <c r="J39" s="545" t="n">
        <v>0.645833333333333</v>
      </c>
      <c r="K39" s="527" t="n">
        <v>11</v>
      </c>
      <c r="L39" s="546" t="s">
        <v>622</v>
      </c>
      <c r="M39" s="532" t="s">
        <v>623</v>
      </c>
      <c r="N39" s="549"/>
      <c r="O39" s="527"/>
    </row>
    <row r="40" customFormat="false" ht="15.75" hidden="false" customHeight="true" outlineLevel="0" collapsed="false">
      <c r="B40" s="545"/>
      <c r="C40" s="527"/>
      <c r="D40" s="535"/>
      <c r="E40" s="535"/>
      <c r="F40" s="527"/>
      <c r="G40" s="527"/>
      <c r="H40" s="498"/>
      <c r="I40" s="498"/>
      <c r="J40" s="545" t="n">
        <v>0.659722222222222</v>
      </c>
      <c r="K40" s="527" t="n">
        <v>12</v>
      </c>
      <c r="L40" s="546" t="s">
        <v>624</v>
      </c>
      <c r="M40" s="546"/>
      <c r="N40" s="549"/>
      <c r="O40" s="527"/>
    </row>
    <row r="41" customFormat="false" ht="15.75" hidden="false" customHeight="false" outlineLevel="0" collapsed="false">
      <c r="B41" s="529"/>
      <c r="D41" s="370"/>
      <c r="E41" s="370"/>
      <c r="G41" s="498"/>
      <c r="H41" s="498"/>
      <c r="I41" s="498"/>
      <c r="J41" s="498"/>
      <c r="L41" s="497"/>
      <c r="M41" s="497"/>
    </row>
    <row r="42" customFormat="false" ht="15.75" hidden="false" customHeight="false" outlineLevel="0" collapsed="false">
      <c r="B42" s="498"/>
      <c r="G42" s="498"/>
      <c r="H42" s="498"/>
      <c r="I42" s="498"/>
      <c r="J42" s="498"/>
      <c r="L42" s="497"/>
      <c r="M42" s="497"/>
    </row>
    <row r="43" customFormat="false" ht="16.5" hidden="false" customHeight="false" outlineLevel="0" collapsed="false">
      <c r="B43" s="498"/>
      <c r="C43" s="510" t="s">
        <v>558</v>
      </c>
      <c r="D43" s="511"/>
      <c r="E43" s="512" t="s">
        <v>559</v>
      </c>
      <c r="F43" s="513"/>
      <c r="J43" s="510" t="s">
        <v>558</v>
      </c>
      <c r="K43" s="511"/>
      <c r="L43" s="512" t="s">
        <v>559</v>
      </c>
      <c r="M43" s="513"/>
    </row>
    <row r="44" customFormat="false" ht="16.5" hidden="false" customHeight="false" outlineLevel="0" collapsed="false">
      <c r="B44" s="498"/>
      <c r="E44" s="514" t="s">
        <v>625</v>
      </c>
      <c r="F44" s="514"/>
      <c r="G44" s="498"/>
      <c r="H44" s="498"/>
      <c r="I44" s="498"/>
      <c r="J44" s="498"/>
      <c r="L44" s="514" t="s">
        <v>626</v>
      </c>
      <c r="M44" s="514"/>
      <c r="N44" s="514"/>
    </row>
    <row r="45" customFormat="false" ht="15.75" hidden="false" customHeight="false" outlineLevel="0" collapsed="false">
      <c r="B45" s="498"/>
      <c r="C45" s="515" t="s">
        <v>562</v>
      </c>
      <c r="D45" s="516" t="s">
        <v>563</v>
      </c>
      <c r="E45" s="517" t="s">
        <v>564</v>
      </c>
      <c r="F45" s="517" t="s">
        <v>565</v>
      </c>
      <c r="G45" s="518"/>
      <c r="H45" s="498"/>
      <c r="I45" s="498"/>
      <c r="J45" s="519" t="s">
        <v>566</v>
      </c>
      <c r="K45" s="519" t="s">
        <v>567</v>
      </c>
      <c r="L45" s="520" t="s">
        <v>568</v>
      </c>
      <c r="M45" s="520"/>
      <c r="N45" s="520"/>
      <c r="O45" s="520"/>
      <c r="P45" s="556"/>
    </row>
    <row r="46" customFormat="false" ht="15.75" hidden="false" customHeight="false" outlineLevel="0" collapsed="false">
      <c r="B46" s="498"/>
      <c r="C46" s="521"/>
      <c r="D46" s="522" t="s">
        <v>569</v>
      </c>
      <c r="E46" s="523" t="s">
        <v>570</v>
      </c>
      <c r="F46" s="524" t="s">
        <v>571</v>
      </c>
      <c r="G46" s="525"/>
      <c r="H46" s="498"/>
      <c r="I46" s="498"/>
      <c r="J46" s="526" t="s">
        <v>572</v>
      </c>
      <c r="K46" s="526" t="s">
        <v>573</v>
      </c>
      <c r="L46" s="527" t="s">
        <v>266</v>
      </c>
      <c r="M46" s="527" t="s">
        <v>267</v>
      </c>
      <c r="N46" s="528"/>
      <c r="O46" s="527"/>
      <c r="P46" s="556"/>
    </row>
    <row r="47" customFormat="false" ht="15.75" hidden="false" customHeight="false" outlineLevel="0" collapsed="false">
      <c r="B47" s="529"/>
      <c r="C47" s="521"/>
      <c r="D47" s="522" t="s">
        <v>574</v>
      </c>
      <c r="E47" s="522" t="s">
        <v>575</v>
      </c>
      <c r="F47" s="530" t="s">
        <v>364</v>
      </c>
      <c r="G47" s="525"/>
      <c r="H47" s="498"/>
      <c r="I47" s="498"/>
      <c r="J47" s="531" t="n">
        <v>0.375</v>
      </c>
      <c r="K47" s="527" t="n">
        <v>1</v>
      </c>
      <c r="L47" s="546" t="s">
        <v>627</v>
      </c>
      <c r="M47" s="557"/>
      <c r="N47" s="534"/>
      <c r="O47" s="535"/>
    </row>
    <row r="48" customFormat="false" ht="15.75" hidden="false" customHeight="false" outlineLevel="0" collapsed="false">
      <c r="B48" s="498"/>
      <c r="C48" s="536"/>
      <c r="D48" s="537" t="s">
        <v>578</v>
      </c>
      <c r="E48" s="538" t="s">
        <v>365</v>
      </c>
      <c r="F48" s="539" t="s">
        <v>579</v>
      </c>
      <c r="G48" s="540"/>
      <c r="H48" s="498"/>
      <c r="I48" s="498"/>
      <c r="J48" s="531" t="n">
        <v>0.388888888888889</v>
      </c>
      <c r="K48" s="527" t="n">
        <v>2</v>
      </c>
      <c r="L48" s="542" t="s">
        <v>628</v>
      </c>
      <c r="M48" s="541"/>
      <c r="N48" s="535"/>
      <c r="O48" s="541"/>
    </row>
    <row r="49" customFormat="false" ht="15.75" hidden="false" customHeight="false" outlineLevel="0" collapsed="false">
      <c r="B49" s="498"/>
      <c r="G49" s="498"/>
      <c r="H49" s="498"/>
      <c r="I49" s="498"/>
      <c r="J49" s="531" t="n">
        <v>0.402777777777778</v>
      </c>
      <c r="K49" s="527" t="n">
        <v>3</v>
      </c>
      <c r="L49" s="542" t="s">
        <v>629</v>
      </c>
      <c r="M49" s="541"/>
      <c r="N49" s="535"/>
      <c r="O49" s="541"/>
      <c r="Q49" s="556"/>
    </row>
    <row r="50" customFormat="false" ht="15.75" hidden="false" customHeight="false" outlineLevel="0" collapsed="false">
      <c r="B50" s="498"/>
      <c r="G50" s="498"/>
      <c r="H50" s="498"/>
      <c r="I50" s="498"/>
      <c r="J50" s="531" t="n">
        <v>0.416666666666667</v>
      </c>
      <c r="K50" s="519" t="n">
        <v>4</v>
      </c>
      <c r="L50" s="542" t="s">
        <v>630</v>
      </c>
      <c r="M50" s="541"/>
      <c r="N50" s="535"/>
      <c r="O50" s="541"/>
    </row>
    <row r="51" customFormat="false" ht="15.75" hidden="false" customHeight="false" outlineLevel="0" collapsed="false">
      <c r="B51" s="498"/>
      <c r="F51" s="497"/>
      <c r="H51" s="498"/>
      <c r="I51" s="498"/>
      <c r="J51" s="545" t="n">
        <v>0.430555555555556</v>
      </c>
      <c r="K51" s="527" t="n">
        <v>5</v>
      </c>
      <c r="L51" s="542" t="s">
        <v>631</v>
      </c>
      <c r="M51" s="557"/>
      <c r="N51" s="535"/>
      <c r="O51" s="541"/>
    </row>
    <row r="52" customFormat="false" ht="15.75" hidden="false" customHeight="false" outlineLevel="0" collapsed="false">
      <c r="B52" s="519" t="s">
        <v>566</v>
      </c>
      <c r="C52" s="519" t="s">
        <v>567</v>
      </c>
      <c r="D52" s="520" t="s">
        <v>568</v>
      </c>
      <c r="E52" s="520"/>
      <c r="F52" s="520"/>
      <c r="G52" s="520"/>
      <c r="H52" s="498"/>
      <c r="I52" s="498"/>
      <c r="J52" s="545" t="n">
        <v>0.444444444444444</v>
      </c>
      <c r="K52" s="527" t="n">
        <v>6</v>
      </c>
      <c r="L52" s="542" t="s">
        <v>632</v>
      </c>
      <c r="M52" s="527"/>
      <c r="N52" s="535"/>
      <c r="O52" s="541"/>
    </row>
    <row r="53" customFormat="false" ht="15.75" hidden="false" customHeight="false" outlineLevel="0" collapsed="false">
      <c r="B53" s="526" t="s">
        <v>572</v>
      </c>
      <c r="C53" s="526" t="s">
        <v>573</v>
      </c>
      <c r="D53" s="527" t="s">
        <v>266</v>
      </c>
      <c r="E53" s="527" t="s">
        <v>267</v>
      </c>
      <c r="F53" s="528"/>
      <c r="G53" s="527"/>
      <c r="H53" s="498"/>
      <c r="I53" s="498"/>
      <c r="J53" s="527" t="s">
        <v>588</v>
      </c>
      <c r="K53" s="527"/>
      <c r="L53" s="527"/>
      <c r="M53" s="527"/>
      <c r="N53" s="527"/>
      <c r="O53" s="527"/>
    </row>
    <row r="54" customFormat="false" ht="15.75" hidden="false" customHeight="false" outlineLevel="0" collapsed="false">
      <c r="B54" s="545" t="n">
        <v>0.583333333333333</v>
      </c>
      <c r="C54" s="527" t="n">
        <v>1</v>
      </c>
      <c r="D54" s="532" t="s">
        <v>633</v>
      </c>
      <c r="E54" s="535"/>
      <c r="F54" s="535"/>
      <c r="G54" s="535"/>
      <c r="H54" s="498"/>
      <c r="I54" s="498"/>
      <c r="J54" s="531"/>
      <c r="K54" s="527"/>
      <c r="L54" s="535"/>
      <c r="M54" s="541"/>
      <c r="N54" s="535"/>
      <c r="O54" s="541"/>
    </row>
    <row r="55" customFormat="false" ht="15.75" hidden="false" customHeight="false" outlineLevel="0" collapsed="false">
      <c r="B55" s="545" t="n">
        <v>0.597222222222222</v>
      </c>
      <c r="C55" s="527" t="n">
        <v>2</v>
      </c>
      <c r="D55" s="532" t="s">
        <v>634</v>
      </c>
      <c r="E55" s="535"/>
      <c r="F55" s="535"/>
      <c r="G55" s="535"/>
      <c r="H55" s="498"/>
      <c r="I55" s="498"/>
      <c r="J55" s="531"/>
      <c r="K55" s="527"/>
      <c r="L55" s="535"/>
      <c r="M55" s="541"/>
      <c r="N55" s="535"/>
      <c r="O55" s="541"/>
    </row>
    <row r="56" customFormat="false" ht="15.75" hidden="false" customHeight="false" outlineLevel="0" collapsed="false">
      <c r="B56" s="545" t="n">
        <v>0.611111111111111</v>
      </c>
      <c r="C56" s="527" t="n">
        <v>3</v>
      </c>
      <c r="D56" s="532" t="s">
        <v>635</v>
      </c>
      <c r="E56" s="535"/>
      <c r="F56" s="527"/>
      <c r="G56" s="527"/>
      <c r="H56" s="498"/>
      <c r="I56" s="498"/>
      <c r="J56" s="545"/>
      <c r="K56" s="527"/>
      <c r="L56" s="527"/>
      <c r="M56" s="527"/>
      <c r="N56" s="527"/>
      <c r="O56" s="527"/>
    </row>
    <row r="57" customFormat="false" ht="15.75" hidden="false" customHeight="false" outlineLevel="0" collapsed="false">
      <c r="B57" s="545" t="n">
        <v>0.625</v>
      </c>
      <c r="C57" s="527" t="n">
        <v>4</v>
      </c>
      <c r="D57" s="532" t="s">
        <v>636</v>
      </c>
      <c r="E57" s="535"/>
      <c r="F57" s="527"/>
      <c r="G57" s="527"/>
      <c r="H57" s="498"/>
      <c r="I57" s="498"/>
      <c r="J57" s="545"/>
      <c r="K57" s="527"/>
      <c r="L57" s="519"/>
      <c r="M57" s="535"/>
      <c r="N57" s="527"/>
      <c r="O57" s="527"/>
    </row>
    <row r="58" customFormat="false" ht="16.5" hidden="false" customHeight="true" outlineLevel="0" collapsed="false">
      <c r="B58" s="545" t="n">
        <v>0.638888888888889</v>
      </c>
      <c r="C58" s="527" t="n">
        <v>5</v>
      </c>
      <c r="D58" s="532" t="s">
        <v>637</v>
      </c>
      <c r="E58" s="535"/>
      <c r="F58" s="527"/>
      <c r="G58" s="527"/>
      <c r="H58" s="498"/>
      <c r="I58" s="498"/>
      <c r="J58" s="545"/>
      <c r="K58" s="527"/>
      <c r="L58" s="527"/>
      <c r="M58" s="541"/>
      <c r="N58" s="527"/>
      <c r="O58" s="527"/>
    </row>
    <row r="59" customFormat="false" ht="15.75" hidden="false" customHeight="false" outlineLevel="0" collapsed="false">
      <c r="B59" s="545" t="n">
        <v>0.652777777777778</v>
      </c>
      <c r="C59" s="527" t="n">
        <v>6</v>
      </c>
      <c r="D59" s="532" t="s">
        <v>638</v>
      </c>
      <c r="E59" s="535"/>
      <c r="F59" s="527"/>
      <c r="G59" s="527"/>
      <c r="H59" s="498"/>
      <c r="I59" s="498"/>
      <c r="J59" s="545"/>
      <c r="K59" s="527"/>
      <c r="L59" s="535"/>
      <c r="M59" s="535"/>
      <c r="N59" s="527"/>
      <c r="O59" s="527"/>
    </row>
    <row r="60" customFormat="false" ht="15.75" hidden="false" customHeight="false" outlineLevel="0" collapsed="false">
      <c r="B60" s="529"/>
      <c r="D60" s="370"/>
      <c r="E60" s="370"/>
      <c r="G60" s="498"/>
      <c r="H60" s="498"/>
      <c r="I60" s="498"/>
      <c r="J60" s="498"/>
      <c r="L60" s="497"/>
      <c r="M60" s="497"/>
    </row>
    <row r="61" customFormat="false" ht="16.5" hidden="false" customHeight="false" outlineLevel="0" collapsed="false">
      <c r="B61" s="498"/>
      <c r="C61" s="510" t="s">
        <v>558</v>
      </c>
      <c r="D61" s="511"/>
      <c r="E61" s="512" t="s">
        <v>559</v>
      </c>
      <c r="F61" s="513"/>
      <c r="J61" s="510" t="s">
        <v>558</v>
      </c>
      <c r="K61" s="511"/>
      <c r="L61" s="512" t="s">
        <v>559</v>
      </c>
      <c r="M61" s="513"/>
    </row>
    <row r="62" customFormat="false" ht="16.5" hidden="false" customHeight="false" outlineLevel="0" collapsed="false">
      <c r="B62" s="498"/>
      <c r="E62" s="514" t="s">
        <v>639</v>
      </c>
      <c r="F62" s="514"/>
      <c r="G62" s="498"/>
      <c r="H62" s="498"/>
      <c r="I62" s="498"/>
      <c r="J62" s="498"/>
      <c r="L62" s="514" t="s">
        <v>640</v>
      </c>
      <c r="M62" s="514"/>
      <c r="N62" s="514"/>
    </row>
    <row r="63" customFormat="false" ht="15.75" hidden="false" customHeight="false" outlineLevel="0" collapsed="false">
      <c r="B63" s="498"/>
      <c r="C63" s="515" t="s">
        <v>562</v>
      </c>
      <c r="D63" s="516" t="s">
        <v>563</v>
      </c>
      <c r="E63" s="517" t="s">
        <v>564</v>
      </c>
      <c r="F63" s="517" t="s">
        <v>565</v>
      </c>
      <c r="G63" s="518"/>
      <c r="H63" s="498"/>
      <c r="I63" s="498"/>
      <c r="J63" s="519" t="s">
        <v>566</v>
      </c>
      <c r="K63" s="519" t="s">
        <v>567</v>
      </c>
      <c r="L63" s="520" t="s">
        <v>568</v>
      </c>
      <c r="M63" s="520"/>
      <c r="N63" s="520"/>
      <c r="O63" s="520"/>
    </row>
    <row r="64" customFormat="false" ht="15.75" hidden="false" customHeight="false" outlineLevel="0" collapsed="false">
      <c r="B64" s="498"/>
      <c r="C64" s="521"/>
      <c r="D64" s="522" t="s">
        <v>569</v>
      </c>
      <c r="E64" s="523" t="s">
        <v>570</v>
      </c>
      <c r="F64" s="524" t="s">
        <v>571</v>
      </c>
      <c r="G64" s="525"/>
      <c r="H64" s="498"/>
      <c r="I64" s="498"/>
      <c r="J64" s="526" t="s">
        <v>572</v>
      </c>
      <c r="K64" s="526" t="s">
        <v>573</v>
      </c>
      <c r="L64" s="558" t="s">
        <v>266</v>
      </c>
      <c r="M64" s="527" t="s">
        <v>267</v>
      </c>
      <c r="N64" s="559"/>
      <c r="O64" s="527"/>
    </row>
    <row r="65" customFormat="false" ht="15.75" hidden="false" customHeight="false" outlineLevel="0" collapsed="false">
      <c r="B65" s="529"/>
      <c r="C65" s="521"/>
      <c r="D65" s="522" t="s">
        <v>574</v>
      </c>
      <c r="E65" s="522" t="s">
        <v>575</v>
      </c>
      <c r="F65" s="530" t="s">
        <v>364</v>
      </c>
      <c r="G65" s="525"/>
      <c r="H65" s="498"/>
      <c r="I65" s="498"/>
      <c r="J65" s="531" t="n">
        <v>0.375</v>
      </c>
      <c r="K65" s="547" t="n">
        <v>1</v>
      </c>
      <c r="L65" s="560" t="s">
        <v>641</v>
      </c>
      <c r="M65" s="546" t="s">
        <v>642</v>
      </c>
      <c r="N65" s="561"/>
      <c r="O65" s="535"/>
    </row>
    <row r="66" customFormat="false" ht="15.75" hidden="false" customHeight="false" outlineLevel="0" collapsed="false">
      <c r="B66" s="498"/>
      <c r="C66" s="536"/>
      <c r="D66" s="537" t="s">
        <v>578</v>
      </c>
      <c r="E66" s="538" t="s">
        <v>365</v>
      </c>
      <c r="F66" s="539" t="s">
        <v>579</v>
      </c>
      <c r="G66" s="540"/>
      <c r="H66" s="498"/>
      <c r="I66" s="498"/>
      <c r="J66" s="531" t="n">
        <v>0.388888888888889</v>
      </c>
      <c r="K66" s="547" t="n">
        <v>2</v>
      </c>
      <c r="L66" s="532" t="s">
        <v>643</v>
      </c>
      <c r="M66" s="562" t="s">
        <v>644</v>
      </c>
      <c r="N66" s="541"/>
      <c r="O66" s="541"/>
    </row>
    <row r="67" customFormat="false" ht="15.75" hidden="false" customHeight="false" outlineLevel="0" collapsed="false">
      <c r="B67" s="498"/>
      <c r="G67" s="498"/>
      <c r="H67" s="498"/>
      <c r="I67" s="498"/>
      <c r="J67" s="531" t="n">
        <v>0.402777777777778</v>
      </c>
      <c r="K67" s="558" t="n">
        <v>3</v>
      </c>
      <c r="L67" s="532" t="s">
        <v>645</v>
      </c>
      <c r="M67" s="542" t="s">
        <v>646</v>
      </c>
      <c r="N67" s="563"/>
      <c r="O67" s="563"/>
    </row>
    <row r="68" customFormat="false" ht="15.75" hidden="false" customHeight="false" outlineLevel="0" collapsed="false">
      <c r="B68" s="498"/>
      <c r="G68" s="498"/>
      <c r="H68" s="498"/>
      <c r="I68" s="498"/>
      <c r="J68" s="531" t="n">
        <v>0.416666666666667</v>
      </c>
      <c r="K68" s="547" t="n">
        <v>4</v>
      </c>
      <c r="L68" s="532" t="s">
        <v>647</v>
      </c>
      <c r="M68" s="532" t="s">
        <v>648</v>
      </c>
      <c r="N68" s="535"/>
      <c r="O68" s="535"/>
    </row>
    <row r="69" customFormat="false" ht="16.5" hidden="false" customHeight="false" outlineLevel="0" collapsed="false">
      <c r="B69" s="564" t="s">
        <v>558</v>
      </c>
      <c r="F69" s="497"/>
      <c r="H69" s="498"/>
      <c r="I69" s="498"/>
      <c r="J69" s="545" t="n">
        <v>0.430555555555556</v>
      </c>
      <c r="K69" s="547" t="n">
        <v>5</v>
      </c>
      <c r="L69" s="532" t="s">
        <v>649</v>
      </c>
      <c r="M69" s="533" t="s">
        <v>650</v>
      </c>
      <c r="N69" s="534"/>
      <c r="O69" s="534"/>
    </row>
    <row r="70" customFormat="false" ht="15.75" hidden="false" customHeight="true" outlineLevel="0" collapsed="false">
      <c r="B70" s="519" t="s">
        <v>566</v>
      </c>
      <c r="C70" s="519" t="s">
        <v>567</v>
      </c>
      <c r="D70" s="520" t="s">
        <v>568</v>
      </c>
      <c r="E70" s="520"/>
      <c r="F70" s="520"/>
      <c r="G70" s="520"/>
      <c r="I70" s="498"/>
      <c r="J70" s="545" t="n">
        <v>0.444444444444444</v>
      </c>
      <c r="K70" s="547" t="n">
        <v>6</v>
      </c>
      <c r="L70" s="532" t="s">
        <v>651</v>
      </c>
      <c r="M70" s="532" t="s">
        <v>652</v>
      </c>
      <c r="N70" s="535"/>
      <c r="O70" s="535"/>
    </row>
    <row r="71" customFormat="false" ht="15.75" hidden="false" customHeight="true" outlineLevel="0" collapsed="false">
      <c r="B71" s="526" t="s">
        <v>572</v>
      </c>
      <c r="C71" s="526" t="s">
        <v>573</v>
      </c>
      <c r="D71" s="527" t="s">
        <v>266</v>
      </c>
      <c r="E71" s="527" t="s">
        <v>267</v>
      </c>
      <c r="F71" s="528"/>
      <c r="G71" s="527"/>
      <c r="H71" s="556"/>
      <c r="I71" s="498"/>
      <c r="J71" s="527" t="s">
        <v>588</v>
      </c>
      <c r="K71" s="527"/>
      <c r="L71" s="527"/>
      <c r="M71" s="527"/>
      <c r="N71" s="527"/>
      <c r="O71" s="527"/>
    </row>
    <row r="72" customFormat="false" ht="15.75" hidden="false" customHeight="true" outlineLevel="0" collapsed="false">
      <c r="B72" s="545" t="n">
        <v>0.583333333333333</v>
      </c>
      <c r="C72" s="527" t="n">
        <v>1</v>
      </c>
      <c r="D72" s="548" t="s">
        <v>653</v>
      </c>
      <c r="E72" s="548" t="s">
        <v>654</v>
      </c>
      <c r="F72" s="535"/>
      <c r="G72" s="535"/>
      <c r="H72" s="498"/>
      <c r="I72" s="498"/>
      <c r="J72" s="531" t="n">
        <v>0.583333333333333</v>
      </c>
      <c r="K72" s="547" t="n">
        <v>5</v>
      </c>
      <c r="L72" s="548" t="s">
        <v>655</v>
      </c>
      <c r="M72" s="548" t="s">
        <v>656</v>
      </c>
      <c r="N72" s="541"/>
      <c r="O72" s="541"/>
      <c r="P72" s="544"/>
    </row>
    <row r="73" customFormat="false" ht="15.75" hidden="false" customHeight="true" outlineLevel="0" collapsed="false">
      <c r="B73" s="545" t="n">
        <v>0.597222222222222</v>
      </c>
      <c r="C73" s="527" t="n">
        <v>2</v>
      </c>
      <c r="D73" s="548" t="s">
        <v>657</v>
      </c>
      <c r="E73" s="548" t="s">
        <v>658</v>
      </c>
      <c r="F73" s="535"/>
      <c r="G73" s="535"/>
      <c r="H73" s="498"/>
      <c r="I73" s="498"/>
      <c r="J73" s="531" t="n">
        <v>0.597222222222222</v>
      </c>
      <c r="K73" s="547" t="n">
        <v>6</v>
      </c>
      <c r="L73" s="548" t="s">
        <v>659</v>
      </c>
      <c r="M73" s="548" t="s">
        <v>660</v>
      </c>
      <c r="N73" s="541"/>
      <c r="O73" s="541"/>
    </row>
    <row r="74" customFormat="false" ht="15.75" hidden="false" customHeight="true" outlineLevel="0" collapsed="false">
      <c r="B74" s="545" t="n">
        <v>0.611111111111111</v>
      </c>
      <c r="C74" s="527" t="n">
        <v>3</v>
      </c>
      <c r="D74" s="548" t="s">
        <v>661</v>
      </c>
      <c r="E74" s="548" t="s">
        <v>662</v>
      </c>
      <c r="F74" s="527"/>
      <c r="G74" s="527"/>
      <c r="H74" s="498"/>
      <c r="I74" s="498"/>
      <c r="J74" s="545" t="n">
        <v>0.611111111111111</v>
      </c>
      <c r="K74" s="547" t="n">
        <v>7</v>
      </c>
      <c r="L74" s="548" t="s">
        <v>663</v>
      </c>
      <c r="M74" s="548" t="s">
        <v>664</v>
      </c>
      <c r="N74" s="541"/>
      <c r="O74" s="541"/>
    </row>
    <row r="75" customFormat="false" ht="15.75" hidden="false" customHeight="true" outlineLevel="0" collapsed="false">
      <c r="B75" s="545" t="n">
        <v>0.625</v>
      </c>
      <c r="C75" s="527" t="n">
        <v>4</v>
      </c>
      <c r="D75" s="548" t="s">
        <v>665</v>
      </c>
      <c r="E75" s="548" t="s">
        <v>666</v>
      </c>
      <c r="F75" s="527"/>
      <c r="G75" s="527"/>
      <c r="H75" s="498"/>
      <c r="I75" s="498"/>
      <c r="J75" s="545" t="n">
        <v>0.625</v>
      </c>
      <c r="K75" s="547" t="n">
        <v>8</v>
      </c>
      <c r="L75" s="548" t="s">
        <v>667</v>
      </c>
      <c r="M75" s="548" t="s">
        <v>668</v>
      </c>
      <c r="N75" s="549"/>
      <c r="O75" s="527"/>
    </row>
    <row r="76" s="497" customFormat="true" ht="15.75" hidden="false" customHeight="true" outlineLevel="0" collapsed="false">
      <c r="B76" s="545"/>
      <c r="C76" s="527"/>
      <c r="D76" s="527"/>
      <c r="E76" s="535"/>
      <c r="F76" s="527"/>
      <c r="G76" s="527"/>
      <c r="H76" s="498"/>
      <c r="I76" s="498"/>
      <c r="J76" s="498"/>
    </row>
    <row r="77" s="497" customFormat="true" ht="17.25" hidden="false" customHeight="true" outlineLevel="0" collapsed="false">
      <c r="B77" s="545"/>
      <c r="C77" s="527"/>
      <c r="D77" s="535"/>
      <c r="E77" s="535"/>
      <c r="F77" s="527"/>
      <c r="G77" s="527"/>
      <c r="H77" s="498"/>
      <c r="I77" s="498"/>
      <c r="J77" s="498"/>
    </row>
    <row r="78" s="497" customFormat="true" ht="17.25" hidden="false" customHeight="true" outlineLevel="0" collapsed="false">
      <c r="B78" s="550"/>
      <c r="C78" s="551"/>
      <c r="D78" s="552"/>
      <c r="E78" s="552"/>
      <c r="F78" s="551"/>
      <c r="G78" s="551"/>
      <c r="H78" s="498"/>
      <c r="I78" s="498"/>
      <c r="J78" s="498"/>
    </row>
    <row r="79" s="497" customFormat="true" ht="17.25" hidden="false" customHeight="true" outlineLevel="0" collapsed="false">
      <c r="B79" s="550"/>
      <c r="C79" s="551"/>
      <c r="D79" s="552"/>
      <c r="E79" s="552"/>
      <c r="F79" s="551"/>
      <c r="G79" s="551"/>
      <c r="H79" s="498"/>
      <c r="I79" s="498"/>
      <c r="J79" s="498"/>
    </row>
    <row r="80" customFormat="false" ht="15.75" hidden="false" customHeight="false" outlineLevel="0" collapsed="false">
      <c r="B80" s="498"/>
      <c r="C80" s="556"/>
      <c r="L80" s="497"/>
      <c r="M80" s="497"/>
      <c r="P80" s="498"/>
    </row>
    <row r="81" customFormat="false" ht="16.5" hidden="false" customHeight="false" outlineLevel="0" collapsed="false">
      <c r="B81" s="498"/>
      <c r="E81" s="514" t="s">
        <v>669</v>
      </c>
      <c r="F81" s="514"/>
      <c r="G81" s="498"/>
      <c r="H81" s="498"/>
      <c r="I81" s="498"/>
      <c r="J81" s="498"/>
      <c r="L81" s="514" t="s">
        <v>670</v>
      </c>
      <c r="M81" s="514"/>
      <c r="N81" s="514"/>
      <c r="P81" s="498"/>
    </row>
    <row r="82" customFormat="false" ht="18" hidden="false" customHeight="true" outlineLevel="0" collapsed="false">
      <c r="B82" s="498"/>
      <c r="C82" s="515" t="s">
        <v>562</v>
      </c>
      <c r="D82" s="516" t="s">
        <v>563</v>
      </c>
      <c r="E82" s="517" t="s">
        <v>564</v>
      </c>
      <c r="F82" s="517" t="s">
        <v>565</v>
      </c>
      <c r="G82" s="518"/>
      <c r="H82" s="498"/>
      <c r="I82" s="498"/>
      <c r="J82" s="565" t="s">
        <v>671</v>
      </c>
      <c r="K82" s="565"/>
      <c r="L82" s="565"/>
      <c r="M82" s="565"/>
      <c r="N82" s="565"/>
      <c r="O82" s="565"/>
      <c r="P82" s="498"/>
    </row>
    <row r="83" customFormat="false" ht="17.25" hidden="false" customHeight="true" outlineLevel="0" collapsed="false">
      <c r="B83" s="498"/>
      <c r="C83" s="521"/>
      <c r="D83" s="522" t="s">
        <v>569</v>
      </c>
      <c r="E83" s="523" t="s">
        <v>570</v>
      </c>
      <c r="F83" s="524" t="s">
        <v>571</v>
      </c>
      <c r="G83" s="525"/>
      <c r="H83" s="498"/>
      <c r="I83" s="498"/>
      <c r="J83" s="565"/>
      <c r="K83" s="565"/>
      <c r="L83" s="565"/>
      <c r="M83" s="565"/>
      <c r="N83" s="565"/>
      <c r="O83" s="565"/>
      <c r="P83" s="498"/>
    </row>
    <row r="84" customFormat="false" ht="17.25" hidden="false" customHeight="true" outlineLevel="0" collapsed="false">
      <c r="B84" s="529"/>
      <c r="C84" s="521"/>
      <c r="D84" s="522" t="s">
        <v>574</v>
      </c>
      <c r="E84" s="522" t="s">
        <v>575</v>
      </c>
      <c r="F84" s="530" t="s">
        <v>364</v>
      </c>
      <c r="G84" s="525"/>
      <c r="H84" s="498"/>
      <c r="I84" s="498"/>
      <c r="J84" s="565"/>
      <c r="K84" s="565"/>
      <c r="L84" s="565"/>
      <c r="M84" s="565"/>
      <c r="N84" s="565"/>
      <c r="O84" s="565"/>
      <c r="P84" s="498"/>
    </row>
    <row r="85" customFormat="false" ht="18" hidden="false" customHeight="true" outlineLevel="0" collapsed="false">
      <c r="B85" s="498"/>
      <c r="C85" s="536"/>
      <c r="D85" s="537" t="s">
        <v>578</v>
      </c>
      <c r="E85" s="538" t="s">
        <v>365</v>
      </c>
      <c r="F85" s="539" t="s">
        <v>579</v>
      </c>
      <c r="G85" s="540"/>
      <c r="H85" s="498"/>
      <c r="I85" s="498"/>
      <c r="J85" s="565"/>
      <c r="K85" s="565"/>
      <c r="L85" s="565"/>
      <c r="M85" s="565"/>
      <c r="N85" s="565"/>
      <c r="O85" s="565"/>
      <c r="P85" s="498"/>
    </row>
    <row r="86" customFormat="false" ht="18" hidden="false" customHeight="true" outlineLevel="0" collapsed="false">
      <c r="B86" s="498"/>
      <c r="G86" s="498"/>
      <c r="H86" s="498"/>
      <c r="I86" s="498"/>
      <c r="J86" s="565"/>
      <c r="K86" s="565"/>
      <c r="L86" s="565"/>
      <c r="M86" s="565"/>
      <c r="N86" s="565"/>
      <c r="O86" s="565"/>
      <c r="P86" s="498"/>
    </row>
    <row r="87" customFormat="false" ht="17.25" hidden="false" customHeight="true" outlineLevel="0" collapsed="false">
      <c r="B87" s="498"/>
      <c r="G87" s="498"/>
      <c r="H87" s="498"/>
      <c r="I87" s="498"/>
      <c r="J87" s="565"/>
      <c r="K87" s="565"/>
      <c r="L87" s="565"/>
      <c r="M87" s="565"/>
      <c r="N87" s="565"/>
      <c r="O87" s="565"/>
      <c r="P87" s="498"/>
    </row>
    <row r="88" customFormat="false" ht="17.25" hidden="false" customHeight="true" outlineLevel="0" collapsed="false">
      <c r="B88" s="498"/>
      <c r="F88" s="497"/>
      <c r="H88" s="498"/>
      <c r="I88" s="498"/>
      <c r="J88" s="565"/>
      <c r="K88" s="565"/>
      <c r="L88" s="565"/>
      <c r="M88" s="565"/>
      <c r="N88" s="565"/>
      <c r="O88" s="565"/>
      <c r="P88" s="498"/>
    </row>
    <row r="89" customFormat="false" ht="17.25" hidden="false" customHeight="true" outlineLevel="0" collapsed="false">
      <c r="B89" s="565" t="s">
        <v>671</v>
      </c>
      <c r="C89" s="565"/>
      <c r="D89" s="565"/>
      <c r="E89" s="565"/>
      <c r="F89" s="565"/>
      <c r="G89" s="565"/>
      <c r="H89" s="498"/>
      <c r="I89" s="498"/>
      <c r="J89" s="565"/>
      <c r="K89" s="565"/>
      <c r="L89" s="565"/>
      <c r="M89" s="565"/>
      <c r="N89" s="565"/>
      <c r="O89" s="565"/>
      <c r="P89" s="498"/>
    </row>
    <row r="90" customFormat="false" ht="17.25" hidden="false" customHeight="true" outlineLevel="0" collapsed="false">
      <c r="B90" s="565"/>
      <c r="C90" s="565"/>
      <c r="D90" s="565"/>
      <c r="E90" s="565"/>
      <c r="F90" s="565"/>
      <c r="G90" s="565"/>
      <c r="H90" s="498"/>
      <c r="I90" s="498"/>
      <c r="J90" s="565"/>
      <c r="K90" s="565"/>
      <c r="L90" s="565"/>
      <c r="M90" s="565"/>
      <c r="N90" s="565"/>
      <c r="O90" s="565"/>
      <c r="P90" s="498"/>
    </row>
    <row r="91" customFormat="false" ht="17.25" hidden="false" customHeight="true" outlineLevel="0" collapsed="false">
      <c r="B91" s="565"/>
      <c r="C91" s="565"/>
      <c r="D91" s="565"/>
      <c r="E91" s="565"/>
      <c r="F91" s="565"/>
      <c r="G91" s="565"/>
      <c r="H91" s="498"/>
      <c r="I91" s="498"/>
      <c r="J91" s="565"/>
      <c r="K91" s="565"/>
      <c r="L91" s="565"/>
      <c r="M91" s="565"/>
      <c r="N91" s="565"/>
      <c r="O91" s="565"/>
      <c r="P91" s="498"/>
    </row>
    <row r="92" customFormat="false" ht="17.25" hidden="false" customHeight="true" outlineLevel="0" collapsed="false">
      <c r="B92" s="565"/>
      <c r="C92" s="565"/>
      <c r="D92" s="565"/>
      <c r="E92" s="565"/>
      <c r="F92" s="565"/>
      <c r="G92" s="565"/>
      <c r="H92" s="498"/>
      <c r="I92" s="498"/>
      <c r="J92" s="565"/>
      <c r="K92" s="565"/>
      <c r="L92" s="565"/>
      <c r="M92" s="565"/>
      <c r="N92" s="565"/>
      <c r="O92" s="565"/>
      <c r="P92" s="498"/>
    </row>
    <row r="93" customFormat="false" ht="17.25" hidden="false" customHeight="true" outlineLevel="0" collapsed="false">
      <c r="B93" s="565"/>
      <c r="C93" s="565"/>
      <c r="D93" s="565"/>
      <c r="E93" s="565"/>
      <c r="F93" s="565"/>
      <c r="G93" s="565"/>
      <c r="H93" s="498"/>
      <c r="I93" s="498"/>
      <c r="J93" s="565"/>
      <c r="K93" s="565"/>
      <c r="L93" s="565"/>
      <c r="M93" s="565"/>
      <c r="N93" s="565"/>
      <c r="O93" s="565"/>
      <c r="P93" s="498"/>
    </row>
    <row r="94" customFormat="false" ht="15.75" hidden="false" customHeight="false" outlineLevel="0" collapsed="false">
      <c r="B94" s="565"/>
      <c r="C94" s="565"/>
      <c r="D94" s="565"/>
      <c r="E94" s="565"/>
      <c r="F94" s="565"/>
      <c r="G94" s="565"/>
      <c r="H94" s="498"/>
      <c r="I94" s="498"/>
      <c r="J94" s="529"/>
      <c r="K94" s="498"/>
      <c r="M94" s="370"/>
      <c r="N94" s="498"/>
      <c r="O94" s="498"/>
      <c r="P94" s="498"/>
    </row>
    <row r="95" s="497" customFormat="true" ht="15.75" hidden="false" customHeight="false" outlineLevel="0" collapsed="false">
      <c r="B95" s="565"/>
      <c r="C95" s="565"/>
      <c r="D95" s="565"/>
      <c r="E95" s="565"/>
      <c r="F95" s="565"/>
      <c r="G95" s="565"/>
      <c r="H95" s="498"/>
      <c r="I95" s="498"/>
      <c r="J95" s="498"/>
      <c r="P95" s="498"/>
    </row>
    <row r="96" s="497" customFormat="true" ht="15.75" hidden="false" customHeight="false" outlineLevel="0" collapsed="false">
      <c r="B96" s="565"/>
      <c r="C96" s="565"/>
      <c r="D96" s="565"/>
      <c r="E96" s="565"/>
      <c r="F96" s="565"/>
      <c r="G96" s="565"/>
      <c r="H96" s="498"/>
      <c r="I96" s="498"/>
      <c r="J96" s="498"/>
      <c r="P96" s="498"/>
    </row>
    <row r="97" customFormat="false" ht="15.75" hidden="false" customHeight="false" outlineLevel="0" collapsed="false">
      <c r="C97" s="556"/>
      <c r="I97" s="370"/>
      <c r="L97" s="497"/>
      <c r="M97" s="497"/>
      <c r="P97" s="498"/>
    </row>
    <row r="98" customFormat="false" ht="15.75" hidden="false" customHeight="false" outlineLevel="0" collapsed="false">
      <c r="B98" s="498"/>
      <c r="C98" s="556"/>
      <c r="H98" s="370"/>
      <c r="L98" s="497"/>
      <c r="M98" s="497"/>
      <c r="P98" s="498"/>
    </row>
    <row r="99" customFormat="false" ht="16.5" hidden="false" customHeight="false" outlineLevel="0" collapsed="false">
      <c r="B99" s="498"/>
      <c r="E99" s="514" t="s">
        <v>672</v>
      </c>
      <c r="F99" s="514"/>
      <c r="G99" s="498"/>
      <c r="H99" s="498"/>
      <c r="I99" s="498"/>
      <c r="J99" s="498"/>
      <c r="L99" s="514" t="s">
        <v>673</v>
      </c>
      <c r="M99" s="514"/>
      <c r="N99" s="514"/>
      <c r="P99" s="498"/>
    </row>
    <row r="100" customFormat="false" ht="18" hidden="false" customHeight="true" outlineLevel="0" collapsed="false">
      <c r="B100" s="498"/>
      <c r="C100" s="515" t="s">
        <v>562</v>
      </c>
      <c r="D100" s="516" t="s">
        <v>563</v>
      </c>
      <c r="E100" s="517" t="s">
        <v>564</v>
      </c>
      <c r="F100" s="517" t="s">
        <v>565</v>
      </c>
      <c r="G100" s="518"/>
      <c r="H100" s="498"/>
      <c r="I100" s="498"/>
      <c r="J100" s="565" t="s">
        <v>671</v>
      </c>
      <c r="K100" s="565"/>
      <c r="L100" s="565"/>
      <c r="M100" s="565"/>
      <c r="N100" s="565"/>
      <c r="O100" s="565"/>
      <c r="P100" s="498"/>
    </row>
    <row r="101" customFormat="false" ht="17.25" hidden="false" customHeight="true" outlineLevel="0" collapsed="false">
      <c r="B101" s="498"/>
      <c r="C101" s="521"/>
      <c r="D101" s="522" t="s">
        <v>569</v>
      </c>
      <c r="E101" s="523" t="s">
        <v>570</v>
      </c>
      <c r="F101" s="524" t="s">
        <v>571</v>
      </c>
      <c r="G101" s="525"/>
      <c r="H101" s="498"/>
      <c r="I101" s="498"/>
      <c r="J101" s="565"/>
      <c r="K101" s="565"/>
      <c r="L101" s="565"/>
      <c r="M101" s="565"/>
      <c r="N101" s="565"/>
      <c r="O101" s="565"/>
      <c r="P101" s="498"/>
    </row>
    <row r="102" customFormat="false" ht="17.25" hidden="false" customHeight="true" outlineLevel="0" collapsed="false">
      <c r="B102" s="529"/>
      <c r="C102" s="521"/>
      <c r="D102" s="522" t="s">
        <v>574</v>
      </c>
      <c r="E102" s="522" t="s">
        <v>575</v>
      </c>
      <c r="F102" s="530" t="s">
        <v>364</v>
      </c>
      <c r="G102" s="525"/>
      <c r="H102" s="498"/>
      <c r="I102" s="498"/>
      <c r="J102" s="565"/>
      <c r="K102" s="565"/>
      <c r="L102" s="565"/>
      <c r="M102" s="565"/>
      <c r="N102" s="565"/>
      <c r="O102" s="565"/>
      <c r="P102" s="498"/>
    </row>
    <row r="103" customFormat="false" ht="18" hidden="false" customHeight="true" outlineLevel="0" collapsed="false">
      <c r="B103" s="498"/>
      <c r="C103" s="536"/>
      <c r="D103" s="537" t="s">
        <v>578</v>
      </c>
      <c r="E103" s="538" t="s">
        <v>365</v>
      </c>
      <c r="F103" s="539" t="s">
        <v>579</v>
      </c>
      <c r="G103" s="540"/>
      <c r="H103" s="498"/>
      <c r="I103" s="498"/>
      <c r="J103" s="565"/>
      <c r="K103" s="565"/>
      <c r="L103" s="565"/>
      <c r="M103" s="565"/>
      <c r="N103" s="565"/>
      <c r="O103" s="565"/>
      <c r="P103" s="498"/>
    </row>
    <row r="104" customFormat="false" ht="18" hidden="false" customHeight="true" outlineLevel="0" collapsed="false">
      <c r="B104" s="498"/>
      <c r="G104" s="498"/>
      <c r="H104" s="498"/>
      <c r="I104" s="498"/>
      <c r="J104" s="565"/>
      <c r="K104" s="565"/>
      <c r="L104" s="565"/>
      <c r="M104" s="565"/>
      <c r="N104" s="565"/>
      <c r="O104" s="565"/>
      <c r="P104" s="498"/>
    </row>
    <row r="105" customFormat="false" ht="17.25" hidden="false" customHeight="true" outlineLevel="0" collapsed="false">
      <c r="B105" s="498"/>
      <c r="G105" s="498"/>
      <c r="H105" s="498"/>
      <c r="I105" s="498"/>
      <c r="J105" s="565"/>
      <c r="K105" s="565"/>
      <c r="L105" s="565"/>
      <c r="M105" s="565"/>
      <c r="N105" s="565"/>
      <c r="O105" s="565"/>
      <c r="P105" s="498"/>
    </row>
    <row r="106" customFormat="false" ht="17.25" hidden="false" customHeight="true" outlineLevel="0" collapsed="false">
      <c r="B106" s="498"/>
      <c r="F106" s="497"/>
      <c r="H106" s="498"/>
      <c r="I106" s="498"/>
      <c r="J106" s="565"/>
      <c r="K106" s="565"/>
      <c r="L106" s="565"/>
      <c r="M106" s="565"/>
      <c r="N106" s="565"/>
      <c r="O106" s="565"/>
      <c r="P106" s="498"/>
    </row>
    <row r="107" customFormat="false" ht="17.25" hidden="false" customHeight="true" outlineLevel="0" collapsed="false">
      <c r="B107" s="565" t="s">
        <v>671</v>
      </c>
      <c r="C107" s="565"/>
      <c r="D107" s="565"/>
      <c r="E107" s="565"/>
      <c r="F107" s="565"/>
      <c r="G107" s="565"/>
      <c r="H107" s="498"/>
      <c r="I107" s="498"/>
      <c r="J107" s="565"/>
      <c r="K107" s="565"/>
      <c r="L107" s="565"/>
      <c r="M107" s="565"/>
      <c r="N107" s="565"/>
      <c r="O107" s="565"/>
      <c r="P107" s="498"/>
    </row>
    <row r="108" customFormat="false" ht="17.25" hidden="false" customHeight="true" outlineLevel="0" collapsed="false">
      <c r="B108" s="565"/>
      <c r="C108" s="565"/>
      <c r="D108" s="565"/>
      <c r="E108" s="565"/>
      <c r="F108" s="565"/>
      <c r="G108" s="565"/>
      <c r="H108" s="498"/>
      <c r="I108" s="498"/>
      <c r="J108" s="565"/>
      <c r="K108" s="565"/>
      <c r="L108" s="565"/>
      <c r="M108" s="565"/>
      <c r="N108" s="565"/>
      <c r="O108" s="565"/>
      <c r="P108" s="498"/>
    </row>
    <row r="109" customFormat="false" ht="17.25" hidden="false" customHeight="true" outlineLevel="0" collapsed="false">
      <c r="B109" s="565"/>
      <c r="C109" s="565"/>
      <c r="D109" s="565"/>
      <c r="E109" s="565"/>
      <c r="F109" s="565"/>
      <c r="G109" s="565"/>
      <c r="H109" s="498"/>
      <c r="I109" s="498"/>
      <c r="J109" s="565"/>
      <c r="K109" s="565"/>
      <c r="L109" s="565"/>
      <c r="M109" s="565"/>
      <c r="N109" s="565"/>
      <c r="O109" s="565"/>
      <c r="P109" s="498"/>
    </row>
    <row r="110" customFormat="false" ht="17.25" hidden="false" customHeight="true" outlineLevel="0" collapsed="false">
      <c r="B110" s="565"/>
      <c r="C110" s="565"/>
      <c r="D110" s="565"/>
      <c r="E110" s="565"/>
      <c r="F110" s="565"/>
      <c r="G110" s="565"/>
      <c r="H110" s="498"/>
      <c r="I110" s="498"/>
      <c r="J110" s="565"/>
      <c r="K110" s="565"/>
      <c r="L110" s="565"/>
      <c r="M110" s="565"/>
      <c r="N110" s="565"/>
      <c r="O110" s="565"/>
      <c r="P110" s="498"/>
    </row>
    <row r="111" customFormat="false" ht="17.25" hidden="false" customHeight="true" outlineLevel="0" collapsed="false">
      <c r="B111" s="565"/>
      <c r="C111" s="565"/>
      <c r="D111" s="565"/>
      <c r="E111" s="565"/>
      <c r="F111" s="565"/>
      <c r="G111" s="565"/>
      <c r="H111" s="498"/>
      <c r="I111" s="498"/>
      <c r="J111" s="565"/>
      <c r="K111" s="565"/>
      <c r="L111" s="565"/>
      <c r="M111" s="565"/>
      <c r="N111" s="565"/>
      <c r="O111" s="565"/>
      <c r="P111" s="498"/>
    </row>
    <row r="112" customFormat="false" ht="17.25" hidden="false" customHeight="true" outlineLevel="0" collapsed="false">
      <c r="B112" s="565"/>
      <c r="C112" s="565"/>
      <c r="D112" s="565"/>
      <c r="E112" s="565"/>
      <c r="F112" s="565"/>
      <c r="G112" s="565"/>
      <c r="H112" s="498"/>
      <c r="I112" s="498"/>
      <c r="J112" s="529"/>
      <c r="K112" s="498"/>
      <c r="M112" s="370"/>
      <c r="N112" s="498"/>
      <c r="O112" s="498"/>
      <c r="P112" s="498"/>
    </row>
    <row r="113" s="497" customFormat="true" ht="17.25" hidden="false" customHeight="true" outlineLevel="0" collapsed="false">
      <c r="B113" s="565"/>
      <c r="C113" s="565"/>
      <c r="D113" s="565"/>
      <c r="E113" s="565"/>
      <c r="F113" s="565"/>
      <c r="G113" s="565"/>
      <c r="H113" s="498"/>
      <c r="I113" s="498"/>
      <c r="J113" s="498"/>
      <c r="P113" s="498"/>
    </row>
    <row r="114" s="497" customFormat="true" ht="17.25" hidden="false" customHeight="true" outlineLevel="0" collapsed="false">
      <c r="B114" s="565"/>
      <c r="C114" s="565"/>
      <c r="D114" s="565"/>
      <c r="E114" s="565"/>
      <c r="F114" s="565"/>
      <c r="G114" s="565"/>
      <c r="H114" s="498"/>
      <c r="I114" s="498"/>
      <c r="J114" s="498"/>
      <c r="P114" s="498"/>
    </row>
    <row r="115" customFormat="false" ht="15.75" hidden="false" customHeight="false" outlineLevel="0" collapsed="false">
      <c r="C115" s="556"/>
      <c r="L115" s="497"/>
      <c r="M115" s="497"/>
      <c r="P115" s="498"/>
    </row>
    <row r="116" customFormat="false" ht="15.75" hidden="false" customHeight="false" outlineLevel="0" collapsed="false">
      <c r="B116" s="498"/>
      <c r="C116" s="556"/>
      <c r="H116" s="556"/>
      <c r="I116" s="498"/>
      <c r="L116" s="497"/>
      <c r="M116" s="497"/>
      <c r="P116" s="556"/>
    </row>
    <row r="117" customFormat="false" ht="17.25" hidden="false" customHeight="true" outlineLevel="0" collapsed="false">
      <c r="B117" s="498"/>
      <c r="E117" s="514" t="s">
        <v>674</v>
      </c>
      <c r="F117" s="514"/>
      <c r="G117" s="498"/>
      <c r="H117" s="556"/>
      <c r="I117" s="498"/>
      <c r="J117" s="498"/>
      <c r="L117" s="566" t="s">
        <v>675</v>
      </c>
      <c r="M117" s="566"/>
      <c r="N117" s="566"/>
      <c r="P117" s="556"/>
    </row>
    <row r="118" customFormat="false" ht="17.1" hidden="false" customHeight="true" outlineLevel="0" collapsed="false">
      <c r="B118" s="498"/>
      <c r="C118" s="515" t="s">
        <v>562</v>
      </c>
      <c r="D118" s="516" t="s">
        <v>563</v>
      </c>
      <c r="E118" s="517" t="s">
        <v>564</v>
      </c>
      <c r="F118" s="517" t="s">
        <v>565</v>
      </c>
      <c r="G118" s="518"/>
      <c r="H118" s="556"/>
      <c r="I118" s="498"/>
      <c r="J118" s="565" t="s">
        <v>671</v>
      </c>
      <c r="K118" s="565"/>
      <c r="L118" s="565"/>
      <c r="M118" s="565"/>
      <c r="N118" s="565"/>
      <c r="O118" s="565"/>
      <c r="P118" s="556"/>
    </row>
    <row r="119" customFormat="false" ht="16.5" hidden="false" customHeight="true" outlineLevel="0" collapsed="false">
      <c r="B119" s="498"/>
      <c r="C119" s="521"/>
      <c r="D119" s="522" t="s">
        <v>569</v>
      </c>
      <c r="E119" s="523" t="s">
        <v>570</v>
      </c>
      <c r="F119" s="524" t="s">
        <v>571</v>
      </c>
      <c r="G119" s="525"/>
      <c r="H119" s="556"/>
      <c r="I119" s="498"/>
      <c r="J119" s="565"/>
      <c r="K119" s="565"/>
      <c r="L119" s="565"/>
      <c r="M119" s="565"/>
      <c r="N119" s="565"/>
      <c r="O119" s="565"/>
      <c r="P119" s="556"/>
    </row>
    <row r="120" customFormat="false" ht="16.5" hidden="false" customHeight="true" outlineLevel="0" collapsed="false">
      <c r="B120" s="529"/>
      <c r="C120" s="521"/>
      <c r="D120" s="522" t="s">
        <v>574</v>
      </c>
      <c r="E120" s="522" t="s">
        <v>575</v>
      </c>
      <c r="F120" s="530" t="s">
        <v>364</v>
      </c>
      <c r="G120" s="525"/>
      <c r="H120" s="556"/>
      <c r="I120" s="498"/>
      <c r="J120" s="565"/>
      <c r="K120" s="565"/>
      <c r="L120" s="565"/>
      <c r="M120" s="565"/>
      <c r="N120" s="565"/>
      <c r="O120" s="565"/>
      <c r="P120" s="556"/>
    </row>
    <row r="121" customFormat="false" ht="17.1" hidden="false" customHeight="true" outlineLevel="0" collapsed="false">
      <c r="B121" s="498"/>
      <c r="C121" s="536"/>
      <c r="D121" s="537" t="s">
        <v>578</v>
      </c>
      <c r="E121" s="538" t="s">
        <v>365</v>
      </c>
      <c r="F121" s="539" t="s">
        <v>579</v>
      </c>
      <c r="G121" s="540"/>
      <c r="H121" s="556"/>
      <c r="I121" s="498"/>
      <c r="J121" s="565"/>
      <c r="K121" s="565"/>
      <c r="L121" s="565"/>
      <c r="M121" s="565"/>
      <c r="N121" s="565"/>
      <c r="O121" s="565"/>
      <c r="P121" s="556"/>
    </row>
    <row r="122" customFormat="false" ht="17.1" hidden="false" customHeight="true" outlineLevel="0" collapsed="false">
      <c r="B122" s="498"/>
      <c r="G122" s="498"/>
      <c r="H122" s="556"/>
      <c r="I122" s="498"/>
      <c r="J122" s="565"/>
      <c r="K122" s="565"/>
      <c r="L122" s="565"/>
      <c r="M122" s="565"/>
      <c r="N122" s="565"/>
      <c r="O122" s="565"/>
      <c r="P122" s="556"/>
    </row>
    <row r="123" customFormat="false" ht="16.5" hidden="false" customHeight="true" outlineLevel="0" collapsed="false">
      <c r="B123" s="498"/>
      <c r="G123" s="498"/>
      <c r="H123" s="556"/>
      <c r="I123" s="498"/>
      <c r="J123" s="565"/>
      <c r="K123" s="565"/>
      <c r="L123" s="565"/>
      <c r="M123" s="565"/>
      <c r="N123" s="565"/>
      <c r="O123" s="565"/>
      <c r="P123" s="556"/>
    </row>
    <row r="124" customFormat="false" ht="16.5" hidden="false" customHeight="true" outlineLevel="0" collapsed="false">
      <c r="B124" s="498"/>
      <c r="F124" s="497"/>
      <c r="H124" s="556"/>
      <c r="I124" s="498"/>
      <c r="J124" s="565"/>
      <c r="K124" s="565"/>
      <c r="L124" s="565"/>
      <c r="M124" s="565"/>
      <c r="N124" s="565"/>
      <c r="O124" s="565"/>
      <c r="P124" s="556"/>
    </row>
    <row r="125" customFormat="false" ht="17.25" hidden="false" customHeight="true" outlineLevel="0" collapsed="false">
      <c r="B125" s="565" t="s">
        <v>676</v>
      </c>
      <c r="C125" s="565"/>
      <c r="D125" s="565"/>
      <c r="E125" s="565"/>
      <c r="F125" s="565"/>
      <c r="G125" s="565"/>
      <c r="H125" s="556"/>
      <c r="I125" s="498"/>
      <c r="J125" s="565"/>
      <c r="K125" s="565"/>
      <c r="L125" s="565"/>
      <c r="M125" s="565"/>
      <c r="N125" s="565"/>
      <c r="O125" s="565"/>
      <c r="P125" s="556"/>
    </row>
    <row r="126" customFormat="false" ht="16.5" hidden="false" customHeight="true" outlineLevel="0" collapsed="false">
      <c r="B126" s="565"/>
      <c r="C126" s="565"/>
      <c r="D126" s="565"/>
      <c r="E126" s="565"/>
      <c r="F126" s="565"/>
      <c r="G126" s="565"/>
      <c r="H126" s="556"/>
      <c r="I126" s="498"/>
      <c r="J126" s="565"/>
      <c r="K126" s="565"/>
      <c r="L126" s="565"/>
      <c r="M126" s="565"/>
      <c r="N126" s="565"/>
      <c r="O126" s="565"/>
      <c r="P126" s="556"/>
    </row>
    <row r="127" customFormat="false" ht="16.5" hidden="false" customHeight="true" outlineLevel="0" collapsed="false">
      <c r="B127" s="565"/>
      <c r="C127" s="565"/>
      <c r="D127" s="565"/>
      <c r="E127" s="565"/>
      <c r="F127" s="565"/>
      <c r="G127" s="565"/>
      <c r="H127" s="556"/>
      <c r="I127" s="498"/>
      <c r="J127" s="565"/>
      <c r="K127" s="565"/>
      <c r="L127" s="565"/>
      <c r="M127" s="565"/>
      <c r="N127" s="565"/>
      <c r="O127" s="565"/>
      <c r="P127" s="556"/>
    </row>
    <row r="128" customFormat="false" ht="16.5" hidden="false" customHeight="true" outlineLevel="0" collapsed="false">
      <c r="B128" s="565"/>
      <c r="C128" s="565"/>
      <c r="D128" s="565"/>
      <c r="E128" s="565"/>
      <c r="F128" s="565"/>
      <c r="G128" s="565"/>
      <c r="H128" s="556"/>
      <c r="I128" s="498"/>
      <c r="J128" s="565"/>
      <c r="K128" s="565"/>
      <c r="L128" s="565"/>
      <c r="M128" s="565"/>
      <c r="N128" s="565"/>
      <c r="O128" s="565"/>
      <c r="P128" s="556"/>
    </row>
    <row r="129" customFormat="false" ht="16.5" hidden="false" customHeight="true" outlineLevel="0" collapsed="false">
      <c r="B129" s="565"/>
      <c r="C129" s="565"/>
      <c r="D129" s="565"/>
      <c r="E129" s="565"/>
      <c r="F129" s="565"/>
      <c r="G129" s="565"/>
      <c r="H129" s="556"/>
      <c r="I129" s="498"/>
      <c r="J129" s="565"/>
      <c r="K129" s="565"/>
      <c r="L129" s="565"/>
      <c r="M129" s="565"/>
      <c r="N129" s="565"/>
      <c r="O129" s="565"/>
      <c r="P129" s="556"/>
    </row>
    <row r="130" customFormat="false" ht="16.5" hidden="false" customHeight="true" outlineLevel="0" collapsed="false">
      <c r="B130" s="565"/>
      <c r="C130" s="565"/>
      <c r="D130" s="565"/>
      <c r="E130" s="565"/>
      <c r="F130" s="565"/>
      <c r="G130" s="565"/>
      <c r="H130" s="556"/>
      <c r="I130" s="498"/>
      <c r="J130" s="529"/>
      <c r="K130" s="498"/>
      <c r="M130" s="370"/>
      <c r="N130" s="498"/>
      <c r="O130" s="498"/>
      <c r="P130" s="556"/>
    </row>
    <row r="131" s="497" customFormat="true" ht="16.5" hidden="false" customHeight="true" outlineLevel="0" collapsed="false">
      <c r="B131" s="565"/>
      <c r="C131" s="565"/>
      <c r="D131" s="565"/>
      <c r="E131" s="565"/>
      <c r="F131" s="565"/>
      <c r="G131" s="565"/>
      <c r="H131" s="556"/>
      <c r="I131" s="498"/>
      <c r="J131" s="498"/>
      <c r="P131" s="556"/>
    </row>
    <row r="132" s="497" customFormat="true" ht="16.5" hidden="false" customHeight="true" outlineLevel="0" collapsed="false">
      <c r="B132" s="565"/>
      <c r="C132" s="565"/>
      <c r="D132" s="565"/>
      <c r="E132" s="565"/>
      <c r="F132" s="565"/>
      <c r="G132" s="565"/>
      <c r="H132" s="556"/>
      <c r="I132" s="498"/>
      <c r="J132" s="498"/>
      <c r="P132" s="556"/>
    </row>
    <row r="133" customFormat="false" ht="15.75" hidden="false" customHeight="false" outlineLevel="0" collapsed="false">
      <c r="C133" s="556"/>
      <c r="H133" s="556"/>
      <c r="L133" s="497"/>
      <c r="M133" s="497"/>
      <c r="P133" s="556"/>
    </row>
    <row r="134" customFormat="false" ht="15.75" hidden="false" customHeight="false" outlineLevel="0" collapsed="false">
      <c r="C134" s="556"/>
      <c r="H134" s="556"/>
      <c r="L134" s="497"/>
      <c r="M134" s="497"/>
      <c r="P134" s="556"/>
    </row>
    <row r="135" customFormat="false" ht="15.75" hidden="false" customHeight="false" outlineLevel="0" collapsed="false">
      <c r="B135" s="498"/>
      <c r="C135" s="556"/>
      <c r="H135" s="556"/>
      <c r="I135" s="498"/>
      <c r="L135" s="497"/>
      <c r="M135" s="497"/>
      <c r="P135" s="556"/>
    </row>
    <row r="136" customFormat="false" ht="17.25" hidden="false" customHeight="true" outlineLevel="0" collapsed="false">
      <c r="B136" s="498"/>
      <c r="E136" s="566" t="s">
        <v>677</v>
      </c>
      <c r="F136" s="566"/>
      <c r="G136" s="498"/>
      <c r="H136" s="556"/>
      <c r="I136" s="498"/>
      <c r="J136" s="498"/>
      <c r="L136" s="567" t="s">
        <v>678</v>
      </c>
      <c r="M136" s="567"/>
      <c r="N136" s="567"/>
      <c r="P136" s="556"/>
    </row>
    <row r="137" customFormat="false" ht="16.5" hidden="false" customHeight="false" outlineLevel="0" collapsed="false">
      <c r="B137" s="498"/>
      <c r="C137" s="515" t="s">
        <v>562</v>
      </c>
      <c r="D137" s="516" t="s">
        <v>563</v>
      </c>
      <c r="E137" s="517" t="s">
        <v>679</v>
      </c>
      <c r="F137" s="517" t="s">
        <v>680</v>
      </c>
      <c r="G137" s="518"/>
      <c r="H137" s="556"/>
      <c r="I137" s="498"/>
      <c r="J137" s="565" t="s">
        <v>671</v>
      </c>
      <c r="K137" s="565"/>
      <c r="L137" s="565"/>
      <c r="M137" s="565"/>
      <c r="N137" s="565"/>
      <c r="O137" s="565"/>
      <c r="P137" s="556"/>
    </row>
    <row r="138" customFormat="false" ht="15.75" hidden="false" customHeight="false" outlineLevel="0" collapsed="false">
      <c r="B138" s="498"/>
      <c r="C138" s="521"/>
      <c r="D138" s="522" t="s">
        <v>569</v>
      </c>
      <c r="E138" s="523" t="s">
        <v>570</v>
      </c>
      <c r="F138" s="524" t="s">
        <v>571</v>
      </c>
      <c r="G138" s="525"/>
      <c r="H138" s="556"/>
      <c r="I138" s="498"/>
      <c r="J138" s="565"/>
      <c r="K138" s="565"/>
      <c r="L138" s="565"/>
      <c r="M138" s="565"/>
      <c r="N138" s="565"/>
      <c r="O138" s="565"/>
      <c r="P138" s="556"/>
    </row>
    <row r="139" customFormat="false" ht="15.75" hidden="false" customHeight="false" outlineLevel="0" collapsed="false">
      <c r="B139" s="529"/>
      <c r="C139" s="521"/>
      <c r="D139" s="522" t="s">
        <v>574</v>
      </c>
      <c r="E139" s="522" t="s">
        <v>575</v>
      </c>
      <c r="F139" s="530" t="s">
        <v>364</v>
      </c>
      <c r="G139" s="525"/>
      <c r="H139" s="556"/>
      <c r="I139" s="498"/>
      <c r="J139" s="565"/>
      <c r="K139" s="565"/>
      <c r="L139" s="565"/>
      <c r="M139" s="565"/>
      <c r="N139" s="565"/>
      <c r="O139" s="565"/>
      <c r="P139" s="556"/>
    </row>
    <row r="140" customFormat="false" ht="16.5" hidden="false" customHeight="false" outlineLevel="0" collapsed="false">
      <c r="B140" s="498"/>
      <c r="C140" s="536"/>
      <c r="D140" s="537" t="s">
        <v>578</v>
      </c>
      <c r="E140" s="538" t="s">
        <v>365</v>
      </c>
      <c r="F140" s="539" t="s">
        <v>579</v>
      </c>
      <c r="G140" s="540"/>
      <c r="H140" s="556"/>
      <c r="I140" s="498"/>
      <c r="J140" s="565"/>
      <c r="K140" s="565"/>
      <c r="L140" s="565"/>
      <c r="M140" s="565"/>
      <c r="N140" s="565"/>
      <c r="O140" s="565"/>
      <c r="P140" s="556"/>
    </row>
    <row r="141" customFormat="false" ht="16.5" hidden="false" customHeight="false" outlineLevel="0" collapsed="false">
      <c r="B141" s="498"/>
      <c r="G141" s="498"/>
      <c r="H141" s="556"/>
      <c r="I141" s="498"/>
      <c r="J141" s="565"/>
      <c r="K141" s="565"/>
      <c r="L141" s="565"/>
      <c r="M141" s="565"/>
      <c r="N141" s="565"/>
      <c r="O141" s="565"/>
      <c r="P141" s="556"/>
    </row>
    <row r="142" customFormat="false" ht="16.5" hidden="false" customHeight="true" outlineLevel="0" collapsed="false">
      <c r="B142" s="498"/>
      <c r="G142" s="498"/>
      <c r="H142" s="556"/>
      <c r="I142" s="498"/>
      <c r="J142" s="565"/>
      <c r="K142" s="565"/>
      <c r="L142" s="565"/>
      <c r="M142" s="565"/>
      <c r="N142" s="565"/>
      <c r="O142" s="565"/>
      <c r="P142" s="556"/>
    </row>
    <row r="143" customFormat="false" ht="15.75" hidden="false" customHeight="false" outlineLevel="0" collapsed="false">
      <c r="B143" s="498"/>
      <c r="F143" s="497"/>
      <c r="H143" s="556"/>
      <c r="I143" s="498"/>
      <c r="J143" s="565"/>
      <c r="K143" s="565"/>
      <c r="L143" s="565"/>
      <c r="M143" s="565"/>
      <c r="N143" s="565"/>
      <c r="O143" s="565"/>
      <c r="P143" s="556"/>
    </row>
    <row r="144" customFormat="false" ht="17.25" hidden="false" customHeight="true" outlineLevel="0" collapsed="false">
      <c r="B144" s="568" t="s">
        <v>566</v>
      </c>
      <c r="C144" s="568" t="s">
        <v>567</v>
      </c>
      <c r="D144" s="569" t="s">
        <v>681</v>
      </c>
      <c r="E144" s="569"/>
      <c r="F144" s="569"/>
      <c r="G144" s="569"/>
      <c r="H144" s="556"/>
      <c r="I144" s="498"/>
      <c r="J144" s="565"/>
      <c r="K144" s="565"/>
      <c r="L144" s="565"/>
      <c r="M144" s="565"/>
      <c r="N144" s="565"/>
      <c r="O144" s="565"/>
      <c r="P144" s="556"/>
    </row>
    <row r="145" customFormat="false" ht="15.75" hidden="false" customHeight="false" outlineLevel="0" collapsed="false">
      <c r="B145" s="570" t="s">
        <v>671</v>
      </c>
      <c r="C145" s="570"/>
      <c r="D145" s="570"/>
      <c r="E145" s="570"/>
      <c r="F145" s="570"/>
      <c r="G145" s="570"/>
      <c r="H145" s="556"/>
      <c r="I145" s="498"/>
      <c r="J145" s="565"/>
      <c r="K145" s="565"/>
      <c r="L145" s="565"/>
      <c r="M145" s="565"/>
      <c r="N145" s="565"/>
      <c r="O145" s="565"/>
      <c r="P145" s="556"/>
    </row>
    <row r="146" customFormat="false" ht="15.75" hidden="false" customHeight="false" outlineLevel="0" collapsed="false">
      <c r="B146" s="570"/>
      <c r="C146" s="570"/>
      <c r="D146" s="570"/>
      <c r="E146" s="570"/>
      <c r="F146" s="570"/>
      <c r="G146" s="570"/>
      <c r="H146" s="556"/>
      <c r="I146" s="498"/>
      <c r="J146" s="565"/>
      <c r="K146" s="565"/>
      <c r="L146" s="565"/>
      <c r="M146" s="565"/>
      <c r="N146" s="565"/>
      <c r="O146" s="565"/>
      <c r="P146" s="556"/>
    </row>
    <row r="147" customFormat="false" ht="15.75" hidden="false" customHeight="false" outlineLevel="0" collapsed="false">
      <c r="B147" s="570"/>
      <c r="C147" s="570"/>
      <c r="D147" s="570"/>
      <c r="E147" s="570"/>
      <c r="F147" s="570"/>
      <c r="G147" s="570"/>
      <c r="H147" s="556"/>
      <c r="I147" s="498"/>
      <c r="J147" s="565"/>
      <c r="K147" s="565"/>
      <c r="L147" s="565"/>
      <c r="M147" s="565"/>
      <c r="N147" s="565"/>
      <c r="O147" s="565"/>
      <c r="P147" s="556"/>
    </row>
    <row r="148" customFormat="false" ht="15.75" hidden="false" customHeight="false" outlineLevel="0" collapsed="false">
      <c r="B148" s="570"/>
      <c r="C148" s="570"/>
      <c r="D148" s="570"/>
      <c r="E148" s="570"/>
      <c r="F148" s="570"/>
      <c r="G148" s="570"/>
      <c r="H148" s="556"/>
      <c r="I148" s="498"/>
      <c r="J148" s="565"/>
      <c r="K148" s="565"/>
      <c r="L148" s="565"/>
      <c r="M148" s="565"/>
      <c r="N148" s="565"/>
      <c r="O148" s="565"/>
      <c r="P148" s="556"/>
    </row>
    <row r="149" customFormat="false" ht="15.75" hidden="false" customHeight="false" outlineLevel="0" collapsed="false">
      <c r="B149" s="570"/>
      <c r="C149" s="570"/>
      <c r="D149" s="570"/>
      <c r="E149" s="570"/>
      <c r="F149" s="570"/>
      <c r="G149" s="570"/>
      <c r="H149" s="556"/>
      <c r="I149" s="498"/>
      <c r="J149" s="529"/>
      <c r="K149" s="498"/>
      <c r="M149" s="370"/>
      <c r="N149" s="498"/>
      <c r="O149" s="498"/>
      <c r="P149" s="556"/>
    </row>
    <row r="150" s="497" customFormat="true" ht="15.75" hidden="false" customHeight="false" outlineLevel="0" collapsed="false">
      <c r="B150" s="570"/>
      <c r="C150" s="570"/>
      <c r="D150" s="570"/>
      <c r="E150" s="570"/>
      <c r="F150" s="570"/>
      <c r="G150" s="570"/>
      <c r="H150" s="556"/>
      <c r="I150" s="498"/>
      <c r="J150" s="498"/>
      <c r="P150" s="556"/>
    </row>
    <row r="151" s="497" customFormat="true" ht="15.75" hidden="false" customHeight="false" outlineLevel="0" collapsed="false">
      <c r="B151" s="570"/>
      <c r="C151" s="570"/>
      <c r="D151" s="570"/>
      <c r="E151" s="570"/>
      <c r="F151" s="570"/>
      <c r="G151" s="570"/>
      <c r="H151" s="556"/>
      <c r="I151" s="498"/>
      <c r="J151" s="498"/>
      <c r="P151" s="556"/>
    </row>
    <row r="152" s="497" customFormat="true" ht="15.75" hidden="false" customHeight="false" outlineLevel="0" collapsed="false">
      <c r="B152" s="570"/>
      <c r="C152" s="570"/>
      <c r="D152" s="570"/>
      <c r="E152" s="570"/>
      <c r="F152" s="570"/>
      <c r="G152" s="570"/>
      <c r="H152" s="556"/>
      <c r="P152" s="556"/>
    </row>
    <row r="153" customFormat="false" ht="15.75" hidden="false" customHeight="false" outlineLevel="0" collapsed="false">
      <c r="B153" s="498"/>
      <c r="C153" s="556"/>
      <c r="H153" s="556"/>
      <c r="L153" s="497"/>
      <c r="M153" s="497"/>
      <c r="P153" s="556"/>
    </row>
    <row r="154" customFormat="false" ht="17.25" hidden="false" customHeight="true" outlineLevel="0" collapsed="false">
      <c r="B154" s="498"/>
      <c r="E154" s="566" t="s">
        <v>682</v>
      </c>
      <c r="F154" s="566"/>
      <c r="G154" s="498"/>
      <c r="H154" s="556"/>
      <c r="I154" s="498"/>
      <c r="J154" s="498"/>
      <c r="L154" s="567" t="s">
        <v>683</v>
      </c>
      <c r="M154" s="567"/>
      <c r="N154" s="567"/>
      <c r="P154" s="556"/>
    </row>
    <row r="155" customFormat="false" ht="16.5" hidden="false" customHeight="false" outlineLevel="0" collapsed="false">
      <c r="B155" s="498"/>
      <c r="C155" s="515" t="s">
        <v>562</v>
      </c>
      <c r="D155" s="516" t="s">
        <v>563</v>
      </c>
      <c r="E155" s="517" t="s">
        <v>679</v>
      </c>
      <c r="F155" s="517" t="s">
        <v>680</v>
      </c>
      <c r="G155" s="518"/>
      <c r="H155" s="556"/>
      <c r="I155" s="498"/>
      <c r="J155" s="565" t="s">
        <v>671</v>
      </c>
      <c r="K155" s="565" t="s">
        <v>567</v>
      </c>
      <c r="L155" s="565" t="s">
        <v>684</v>
      </c>
      <c r="M155" s="565"/>
      <c r="N155" s="565"/>
      <c r="O155" s="565"/>
      <c r="P155" s="556"/>
    </row>
    <row r="156" customFormat="false" ht="15.75" hidden="false" customHeight="false" outlineLevel="0" collapsed="false">
      <c r="B156" s="498"/>
      <c r="C156" s="521"/>
      <c r="D156" s="522" t="s">
        <v>569</v>
      </c>
      <c r="E156" s="523" t="s">
        <v>570</v>
      </c>
      <c r="F156" s="524" t="s">
        <v>571</v>
      </c>
      <c r="G156" s="525"/>
      <c r="H156" s="556"/>
      <c r="I156" s="498"/>
      <c r="J156" s="565" t="s">
        <v>572</v>
      </c>
      <c r="K156" s="565" t="s">
        <v>573</v>
      </c>
      <c r="L156" s="565" t="s">
        <v>266</v>
      </c>
      <c r="M156" s="565" t="s">
        <v>267</v>
      </c>
      <c r="N156" s="565"/>
      <c r="O156" s="565"/>
      <c r="P156" s="556"/>
    </row>
    <row r="157" customFormat="false" ht="15.75" hidden="false" customHeight="false" outlineLevel="0" collapsed="false">
      <c r="B157" s="529"/>
      <c r="C157" s="521"/>
      <c r="D157" s="522" t="s">
        <v>574</v>
      </c>
      <c r="E157" s="522" t="s">
        <v>575</v>
      </c>
      <c r="F157" s="530" t="s">
        <v>364</v>
      </c>
      <c r="G157" s="525"/>
      <c r="H157" s="556"/>
      <c r="I157" s="498"/>
      <c r="J157" s="565" t="n">
        <v>0.375</v>
      </c>
      <c r="K157" s="565" t="n">
        <v>1</v>
      </c>
      <c r="L157" s="565" t="s">
        <v>521</v>
      </c>
      <c r="M157" s="565"/>
      <c r="N157" s="565"/>
      <c r="O157" s="565"/>
      <c r="P157" s="556"/>
    </row>
    <row r="158" customFormat="false" ht="16.5" hidden="false" customHeight="false" outlineLevel="0" collapsed="false">
      <c r="B158" s="498"/>
      <c r="C158" s="536"/>
      <c r="D158" s="537" t="s">
        <v>578</v>
      </c>
      <c r="E158" s="538" t="s">
        <v>365</v>
      </c>
      <c r="F158" s="539" t="s">
        <v>579</v>
      </c>
      <c r="G158" s="540"/>
      <c r="H158" s="556"/>
      <c r="I158" s="498"/>
      <c r="J158" s="565" t="n">
        <v>0.388888888888889</v>
      </c>
      <c r="K158" s="565" t="n">
        <v>2</v>
      </c>
      <c r="L158" s="565" t="s">
        <v>523</v>
      </c>
      <c r="M158" s="565"/>
      <c r="N158" s="565"/>
      <c r="O158" s="565"/>
      <c r="P158" s="556"/>
    </row>
    <row r="159" customFormat="false" ht="16.5" hidden="false" customHeight="false" outlineLevel="0" collapsed="false">
      <c r="B159" s="498"/>
      <c r="G159" s="498"/>
      <c r="H159" s="556"/>
      <c r="I159" s="498"/>
      <c r="J159" s="565" t="n">
        <v>0.402777777777778</v>
      </c>
      <c r="K159" s="565" t="n">
        <v>3</v>
      </c>
      <c r="L159" s="565" t="s">
        <v>531</v>
      </c>
      <c r="M159" s="565"/>
      <c r="N159" s="565"/>
      <c r="O159" s="565"/>
      <c r="P159" s="556"/>
    </row>
    <row r="160" customFormat="false" ht="16.5" hidden="false" customHeight="true" outlineLevel="0" collapsed="false">
      <c r="B160" s="498"/>
      <c r="G160" s="498"/>
      <c r="H160" s="556"/>
      <c r="I160" s="498"/>
      <c r="J160" s="565" t="n">
        <v>0.416666666666667</v>
      </c>
      <c r="K160" s="565" t="n">
        <v>4</v>
      </c>
      <c r="L160" s="565" t="s">
        <v>535</v>
      </c>
      <c r="M160" s="565"/>
      <c r="N160" s="565"/>
      <c r="O160" s="565"/>
      <c r="P160" s="556"/>
    </row>
    <row r="161" customFormat="false" ht="15.75" hidden="false" customHeight="false" outlineLevel="0" collapsed="false">
      <c r="B161" s="498"/>
      <c r="F161" s="497"/>
      <c r="H161" s="556"/>
      <c r="I161" s="498"/>
      <c r="J161" s="565"/>
      <c r="K161" s="565"/>
      <c r="L161" s="565"/>
      <c r="M161" s="565"/>
      <c r="N161" s="565"/>
      <c r="O161" s="565"/>
      <c r="P161" s="556"/>
    </row>
    <row r="162" customFormat="false" ht="15.75" hidden="false" customHeight="false" outlineLevel="0" collapsed="false">
      <c r="B162" s="565" t="s">
        <v>671</v>
      </c>
      <c r="C162" s="565" t="s">
        <v>567</v>
      </c>
      <c r="D162" s="565" t="s">
        <v>684</v>
      </c>
      <c r="E162" s="565"/>
      <c r="F162" s="565"/>
      <c r="G162" s="565"/>
      <c r="H162" s="556"/>
      <c r="I162" s="498"/>
      <c r="J162" s="565"/>
      <c r="K162" s="565" t="s">
        <v>588</v>
      </c>
      <c r="L162" s="565"/>
      <c r="M162" s="565"/>
      <c r="N162" s="565"/>
      <c r="O162" s="565"/>
      <c r="P162" s="556"/>
    </row>
    <row r="163" customFormat="false" ht="15.75" hidden="false" customHeight="false" outlineLevel="0" collapsed="false">
      <c r="B163" s="565" t="s">
        <v>572</v>
      </c>
      <c r="C163" s="565" t="s">
        <v>573</v>
      </c>
      <c r="D163" s="565" t="s">
        <v>266</v>
      </c>
      <c r="E163" s="565" t="s">
        <v>267</v>
      </c>
      <c r="F163" s="565"/>
      <c r="G163" s="565"/>
      <c r="H163" s="556"/>
      <c r="I163" s="498"/>
      <c r="J163" s="565" t="n">
        <v>0.5625</v>
      </c>
      <c r="K163" s="565" t="n">
        <v>6</v>
      </c>
      <c r="L163" s="565" t="s">
        <v>322</v>
      </c>
      <c r="M163" s="565"/>
      <c r="N163" s="565"/>
      <c r="O163" s="565"/>
      <c r="P163" s="556"/>
    </row>
    <row r="164" customFormat="false" ht="15.75" hidden="false" customHeight="false" outlineLevel="0" collapsed="false">
      <c r="B164" s="565" t="n">
        <v>0.583333333333333</v>
      </c>
      <c r="C164" s="565" t="n">
        <v>1</v>
      </c>
      <c r="D164" s="565" t="s">
        <v>310</v>
      </c>
      <c r="E164" s="565" t="s">
        <v>312</v>
      </c>
      <c r="F164" s="565"/>
      <c r="G164" s="565"/>
      <c r="H164" s="556"/>
      <c r="I164" s="498"/>
      <c r="J164" s="565" t="n">
        <v>0.576388888888889</v>
      </c>
      <c r="K164" s="565" t="n">
        <v>7</v>
      </c>
      <c r="L164" s="565" t="s">
        <v>334</v>
      </c>
      <c r="M164" s="565"/>
      <c r="N164" s="565"/>
      <c r="O164" s="565"/>
      <c r="P164" s="556"/>
    </row>
    <row r="165" customFormat="false" ht="15.75" hidden="false" customHeight="false" outlineLevel="0" collapsed="false">
      <c r="B165" s="565" t="n">
        <v>0.597222222222222</v>
      </c>
      <c r="C165" s="565" t="n">
        <v>2</v>
      </c>
      <c r="D165" s="565" t="s">
        <v>320</v>
      </c>
      <c r="E165" s="565" t="s">
        <v>323</v>
      </c>
      <c r="F165" s="565"/>
      <c r="G165" s="565"/>
      <c r="H165" s="556"/>
      <c r="I165" s="498"/>
      <c r="J165" s="565" t="n">
        <v>0.590277777777778</v>
      </c>
      <c r="K165" s="565" t="n">
        <v>8</v>
      </c>
      <c r="L165" s="565" t="s">
        <v>343</v>
      </c>
      <c r="M165" s="565"/>
      <c r="N165" s="565"/>
      <c r="O165" s="565"/>
      <c r="P165" s="556"/>
    </row>
    <row r="166" customFormat="false" ht="15.75" hidden="false" customHeight="false" outlineLevel="0" collapsed="false">
      <c r="B166" s="565" t="n">
        <v>0.611111111111111</v>
      </c>
      <c r="C166" s="565" t="n">
        <v>3</v>
      </c>
      <c r="D166" s="565" t="s">
        <v>329</v>
      </c>
      <c r="E166" s="565" t="s">
        <v>339</v>
      </c>
      <c r="F166" s="565"/>
      <c r="G166" s="565"/>
      <c r="H166" s="556"/>
      <c r="I166" s="498"/>
      <c r="J166" s="565" t="n">
        <v>0.604166666666667</v>
      </c>
      <c r="K166" s="565" t="n">
        <v>9</v>
      </c>
      <c r="L166" s="565" t="s">
        <v>315</v>
      </c>
      <c r="M166" s="565"/>
      <c r="N166" s="565"/>
      <c r="O166" s="565"/>
      <c r="P166" s="556"/>
    </row>
    <row r="167" customFormat="false" ht="15.75" hidden="false" customHeight="false" outlineLevel="0" collapsed="false">
      <c r="B167" s="565" t="n">
        <v>0.625</v>
      </c>
      <c r="C167" s="565" t="n">
        <v>4</v>
      </c>
      <c r="D167" s="565" t="s">
        <v>342</v>
      </c>
      <c r="E167" s="565" t="s">
        <v>346</v>
      </c>
      <c r="F167" s="565"/>
      <c r="G167" s="565"/>
      <c r="H167" s="556"/>
      <c r="I167" s="498"/>
      <c r="J167" s="529"/>
      <c r="K167" s="498"/>
      <c r="M167" s="370"/>
      <c r="N167" s="498"/>
      <c r="O167" s="498"/>
      <c r="P167" s="556"/>
    </row>
    <row r="168" s="497" customFormat="true" ht="15.75" hidden="false" customHeight="false" outlineLevel="0" collapsed="false">
      <c r="B168" s="565" t="n">
        <v>0.638888888888889</v>
      </c>
      <c r="C168" s="565" t="n">
        <v>5</v>
      </c>
      <c r="D168" s="565"/>
      <c r="E168" s="565"/>
      <c r="F168" s="565"/>
      <c r="G168" s="565"/>
      <c r="H168" s="556"/>
      <c r="I168" s="498"/>
      <c r="J168" s="498"/>
      <c r="P168" s="556"/>
    </row>
    <row r="169" customFormat="false" ht="15.75" hidden="false" customHeight="false" outlineLevel="0" collapsed="false">
      <c r="B169" s="565"/>
      <c r="C169" s="565"/>
      <c r="D169" s="565"/>
      <c r="E169" s="565"/>
      <c r="F169" s="565"/>
      <c r="G169" s="565"/>
      <c r="H169" s="556"/>
      <c r="P169" s="556"/>
    </row>
    <row r="170" customFormat="false" ht="15.75" hidden="false" customHeight="false" outlineLevel="0" collapsed="false">
      <c r="H170" s="556"/>
      <c r="P170" s="556"/>
    </row>
    <row r="171" customFormat="false" ht="15.75" hidden="false" customHeight="false" outlineLevel="0" collapsed="false">
      <c r="H171" s="556"/>
      <c r="P171" s="556"/>
    </row>
    <row r="172" customFormat="false" ht="17.25" hidden="false" customHeight="true" outlineLevel="0" collapsed="false">
      <c r="B172" s="498"/>
      <c r="E172" s="566" t="s">
        <v>685</v>
      </c>
      <c r="F172" s="566"/>
      <c r="G172" s="498"/>
      <c r="H172" s="556"/>
      <c r="I172" s="498"/>
      <c r="J172" s="498"/>
      <c r="L172" s="567" t="s">
        <v>686</v>
      </c>
      <c r="M172" s="567"/>
      <c r="N172" s="567"/>
      <c r="P172" s="556"/>
    </row>
    <row r="173" customFormat="false" ht="16.5" hidden="false" customHeight="false" outlineLevel="0" collapsed="false">
      <c r="B173" s="498"/>
      <c r="C173" s="515" t="s">
        <v>562</v>
      </c>
      <c r="D173" s="516" t="s">
        <v>563</v>
      </c>
      <c r="E173" s="517" t="s">
        <v>679</v>
      </c>
      <c r="F173" s="517" t="s">
        <v>680</v>
      </c>
      <c r="G173" s="518"/>
      <c r="H173" s="556"/>
      <c r="I173" s="498"/>
      <c r="J173" s="565" t="s">
        <v>671</v>
      </c>
      <c r="K173" s="565"/>
      <c r="L173" s="565"/>
      <c r="M173" s="565"/>
      <c r="N173" s="565"/>
      <c r="O173" s="565"/>
      <c r="P173" s="556"/>
    </row>
    <row r="174" customFormat="false" ht="15.75" hidden="false" customHeight="false" outlineLevel="0" collapsed="false">
      <c r="B174" s="498"/>
      <c r="C174" s="521"/>
      <c r="D174" s="522" t="s">
        <v>569</v>
      </c>
      <c r="E174" s="523" t="s">
        <v>570</v>
      </c>
      <c r="F174" s="524" t="s">
        <v>571</v>
      </c>
      <c r="G174" s="525"/>
      <c r="H174" s="556"/>
      <c r="I174" s="498"/>
      <c r="J174" s="565"/>
      <c r="K174" s="565"/>
      <c r="L174" s="565"/>
      <c r="M174" s="565"/>
      <c r="N174" s="565"/>
      <c r="O174" s="565"/>
      <c r="P174" s="556"/>
    </row>
    <row r="175" customFormat="false" ht="15.75" hidden="false" customHeight="false" outlineLevel="0" collapsed="false">
      <c r="B175" s="529"/>
      <c r="C175" s="521"/>
      <c r="D175" s="522" t="s">
        <v>574</v>
      </c>
      <c r="E175" s="522" t="s">
        <v>575</v>
      </c>
      <c r="F175" s="530" t="s">
        <v>364</v>
      </c>
      <c r="G175" s="525"/>
      <c r="H175" s="556"/>
      <c r="I175" s="498"/>
      <c r="J175" s="565"/>
      <c r="K175" s="565"/>
      <c r="L175" s="565"/>
      <c r="M175" s="565"/>
      <c r="N175" s="565"/>
      <c r="O175" s="565"/>
      <c r="P175" s="556"/>
    </row>
    <row r="176" customFormat="false" ht="16.5" hidden="false" customHeight="false" outlineLevel="0" collapsed="false">
      <c r="B176" s="498"/>
      <c r="C176" s="536"/>
      <c r="D176" s="537" t="s">
        <v>578</v>
      </c>
      <c r="E176" s="538" t="s">
        <v>365</v>
      </c>
      <c r="F176" s="539" t="s">
        <v>579</v>
      </c>
      <c r="G176" s="540"/>
      <c r="H176" s="556"/>
      <c r="I176" s="498"/>
      <c r="J176" s="565"/>
      <c r="K176" s="565"/>
      <c r="L176" s="565"/>
      <c r="M176" s="565"/>
      <c r="N176" s="565"/>
      <c r="O176" s="565"/>
      <c r="P176" s="556"/>
    </row>
    <row r="177" customFormat="false" ht="16.5" hidden="false" customHeight="false" outlineLevel="0" collapsed="false">
      <c r="B177" s="498"/>
      <c r="G177" s="498"/>
      <c r="H177" s="556"/>
      <c r="I177" s="498"/>
      <c r="J177" s="565"/>
      <c r="K177" s="565"/>
      <c r="L177" s="565"/>
      <c r="M177" s="565"/>
      <c r="N177" s="565"/>
      <c r="O177" s="565"/>
      <c r="P177" s="556"/>
    </row>
    <row r="178" customFormat="false" ht="16.5" hidden="false" customHeight="true" outlineLevel="0" collapsed="false">
      <c r="B178" s="498"/>
      <c r="G178" s="498"/>
      <c r="H178" s="556"/>
      <c r="I178" s="498"/>
      <c r="J178" s="565"/>
      <c r="K178" s="565"/>
      <c r="L178" s="565"/>
      <c r="M178" s="565"/>
      <c r="N178" s="565"/>
      <c r="O178" s="565"/>
      <c r="P178" s="556"/>
    </row>
    <row r="179" customFormat="false" ht="15.75" hidden="false" customHeight="false" outlineLevel="0" collapsed="false">
      <c r="B179" s="498"/>
      <c r="F179" s="497"/>
      <c r="H179" s="556"/>
      <c r="I179" s="498"/>
      <c r="J179" s="565"/>
      <c r="K179" s="565"/>
      <c r="L179" s="565"/>
      <c r="M179" s="565"/>
      <c r="N179" s="565"/>
      <c r="O179" s="565"/>
      <c r="P179" s="556"/>
    </row>
    <row r="180" customFormat="false" ht="15.75" hidden="false" customHeight="false" outlineLevel="0" collapsed="false">
      <c r="B180" s="565" t="s">
        <v>671</v>
      </c>
      <c r="C180" s="565"/>
      <c r="D180" s="565"/>
      <c r="E180" s="565"/>
      <c r="F180" s="565"/>
      <c r="G180" s="565"/>
      <c r="H180" s="556"/>
      <c r="I180" s="498"/>
      <c r="J180" s="565"/>
      <c r="K180" s="565"/>
      <c r="L180" s="565"/>
      <c r="M180" s="565"/>
      <c r="N180" s="565"/>
      <c r="O180" s="565"/>
      <c r="P180" s="556"/>
    </row>
    <row r="181" customFormat="false" ht="15.75" hidden="false" customHeight="false" outlineLevel="0" collapsed="false">
      <c r="B181" s="565"/>
      <c r="C181" s="565"/>
      <c r="D181" s="565"/>
      <c r="E181" s="565"/>
      <c r="F181" s="565"/>
      <c r="G181" s="565"/>
      <c r="H181" s="556"/>
      <c r="I181" s="498"/>
      <c r="J181" s="565"/>
      <c r="K181" s="565"/>
      <c r="L181" s="565"/>
      <c r="M181" s="565"/>
      <c r="N181" s="565"/>
      <c r="O181" s="565"/>
      <c r="P181" s="556"/>
    </row>
    <row r="182" customFormat="false" ht="15.75" hidden="false" customHeight="false" outlineLevel="0" collapsed="false">
      <c r="B182" s="565"/>
      <c r="C182" s="565"/>
      <c r="D182" s="565"/>
      <c r="E182" s="565"/>
      <c r="F182" s="565"/>
      <c r="G182" s="565"/>
      <c r="H182" s="556"/>
      <c r="I182" s="498"/>
      <c r="J182" s="565"/>
      <c r="K182" s="565"/>
      <c r="L182" s="565"/>
      <c r="M182" s="565"/>
      <c r="N182" s="565"/>
      <c r="O182" s="565"/>
      <c r="P182" s="556"/>
    </row>
    <row r="183" customFormat="false" ht="15.75" hidden="false" customHeight="false" outlineLevel="0" collapsed="false">
      <c r="B183" s="565"/>
      <c r="C183" s="565"/>
      <c r="D183" s="565"/>
      <c r="E183" s="565"/>
      <c r="F183" s="565"/>
      <c r="G183" s="565"/>
      <c r="H183" s="556"/>
      <c r="I183" s="498"/>
      <c r="J183" s="565"/>
      <c r="K183" s="565"/>
      <c r="L183" s="565"/>
      <c r="M183" s="565"/>
      <c r="N183" s="565"/>
      <c r="O183" s="565"/>
      <c r="P183" s="556"/>
    </row>
    <row r="184" customFormat="false" ht="15.75" hidden="false" customHeight="false" outlineLevel="0" collapsed="false">
      <c r="B184" s="565"/>
      <c r="C184" s="565"/>
      <c r="D184" s="565"/>
      <c r="E184" s="565"/>
      <c r="F184" s="565"/>
      <c r="G184" s="565"/>
      <c r="H184" s="556"/>
      <c r="I184" s="498"/>
      <c r="J184" s="565"/>
      <c r="K184" s="565"/>
      <c r="L184" s="565"/>
      <c r="M184" s="565"/>
      <c r="N184" s="565"/>
      <c r="O184" s="565"/>
      <c r="P184" s="556"/>
    </row>
    <row r="185" customFormat="false" ht="15.75" hidden="false" customHeight="false" outlineLevel="0" collapsed="false">
      <c r="B185" s="565"/>
      <c r="C185" s="565"/>
      <c r="D185" s="565"/>
      <c r="E185" s="565"/>
      <c r="F185" s="565"/>
      <c r="G185" s="565"/>
      <c r="H185" s="556"/>
      <c r="I185" s="498"/>
      <c r="J185" s="529"/>
      <c r="K185" s="498"/>
      <c r="M185" s="370"/>
      <c r="N185" s="498"/>
      <c r="O185" s="498"/>
      <c r="P185" s="556"/>
    </row>
    <row r="186" s="497" customFormat="true" ht="15.75" hidden="false" customHeight="false" outlineLevel="0" collapsed="false">
      <c r="B186" s="565"/>
      <c r="C186" s="565"/>
      <c r="D186" s="565"/>
      <c r="E186" s="565"/>
      <c r="F186" s="565"/>
      <c r="G186" s="565"/>
      <c r="H186" s="556"/>
      <c r="I186" s="498"/>
      <c r="J186" s="498"/>
      <c r="P186" s="556"/>
    </row>
    <row r="187" customFormat="false" ht="15.75" hidden="false" customHeight="false" outlineLevel="0" collapsed="false">
      <c r="B187" s="565"/>
      <c r="C187" s="565"/>
      <c r="D187" s="565"/>
      <c r="E187" s="565"/>
      <c r="F187" s="565"/>
      <c r="G187" s="565"/>
      <c r="H187" s="556"/>
      <c r="P187" s="556"/>
    </row>
    <row r="188" customFormat="false" ht="16.5" hidden="false" customHeight="false" outlineLevel="0" collapsed="false">
      <c r="H188" s="556"/>
      <c r="J188" s="510" t="s">
        <v>558</v>
      </c>
      <c r="K188" s="511"/>
      <c r="L188" s="512" t="s">
        <v>559</v>
      </c>
      <c r="M188" s="513"/>
      <c r="P188" s="556"/>
    </row>
    <row r="189" customFormat="false" ht="17.25" hidden="false" customHeight="true" outlineLevel="0" collapsed="false">
      <c r="B189" s="498"/>
      <c r="E189" s="566" t="s">
        <v>687</v>
      </c>
      <c r="F189" s="566"/>
      <c r="G189" s="498"/>
      <c r="H189" s="556"/>
      <c r="I189" s="498"/>
      <c r="J189" s="498"/>
      <c r="L189" s="567" t="s">
        <v>688</v>
      </c>
      <c r="M189" s="567"/>
      <c r="N189" s="567"/>
      <c r="P189" s="556"/>
    </row>
    <row r="190" customFormat="false" ht="16.5" hidden="false" customHeight="false" outlineLevel="0" collapsed="false">
      <c r="B190" s="498"/>
      <c r="C190" s="515" t="s">
        <v>562</v>
      </c>
      <c r="D190" s="516" t="s">
        <v>563</v>
      </c>
      <c r="E190" s="517" t="s">
        <v>679</v>
      </c>
      <c r="F190" s="517" t="s">
        <v>680</v>
      </c>
      <c r="G190" s="518"/>
      <c r="H190" s="556"/>
      <c r="I190" s="498"/>
      <c r="J190" s="571" t="s">
        <v>566</v>
      </c>
      <c r="K190" s="571" t="s">
        <v>567</v>
      </c>
      <c r="L190" s="572" t="s">
        <v>681</v>
      </c>
      <c r="M190" s="572"/>
      <c r="N190" s="572"/>
      <c r="O190" s="572"/>
      <c r="P190" s="556"/>
    </row>
    <row r="191" customFormat="false" ht="15.75" hidden="false" customHeight="false" outlineLevel="0" collapsed="false">
      <c r="B191" s="498"/>
      <c r="C191" s="521"/>
      <c r="D191" s="522" t="s">
        <v>569</v>
      </c>
      <c r="E191" s="523" t="s">
        <v>570</v>
      </c>
      <c r="F191" s="524" t="s">
        <v>571</v>
      </c>
      <c r="G191" s="525"/>
      <c r="H191" s="556"/>
      <c r="I191" s="498"/>
      <c r="J191" s="573" t="s">
        <v>572</v>
      </c>
      <c r="K191" s="573" t="s">
        <v>573</v>
      </c>
      <c r="L191" s="571" t="s">
        <v>266</v>
      </c>
      <c r="M191" s="571" t="s">
        <v>267</v>
      </c>
      <c r="N191" s="571"/>
      <c r="O191" s="571"/>
      <c r="P191" s="556"/>
    </row>
    <row r="192" customFormat="false" ht="15.75" hidden="false" customHeight="false" outlineLevel="0" collapsed="false">
      <c r="B192" s="529"/>
      <c r="C192" s="521"/>
      <c r="D192" s="522" t="s">
        <v>574</v>
      </c>
      <c r="E192" s="522" t="s">
        <v>575</v>
      </c>
      <c r="F192" s="530" t="s">
        <v>364</v>
      </c>
      <c r="G192" s="525"/>
      <c r="H192" s="556"/>
      <c r="I192" s="498"/>
      <c r="J192" s="574" t="n">
        <v>0.375</v>
      </c>
      <c r="K192" s="571" t="n">
        <v>1</v>
      </c>
      <c r="L192" s="532" t="s">
        <v>521</v>
      </c>
      <c r="M192" s="571"/>
      <c r="N192" s="575"/>
      <c r="O192" s="63"/>
      <c r="P192" s="556"/>
    </row>
    <row r="193" customFormat="false" ht="16.5" hidden="false" customHeight="false" outlineLevel="0" collapsed="false">
      <c r="B193" s="498"/>
      <c r="C193" s="536"/>
      <c r="D193" s="537" t="s">
        <v>578</v>
      </c>
      <c r="E193" s="538" t="s">
        <v>365</v>
      </c>
      <c r="F193" s="539" t="s">
        <v>579</v>
      </c>
      <c r="G193" s="540"/>
      <c r="H193" s="556"/>
      <c r="I193" s="498"/>
      <c r="J193" s="574" t="n">
        <v>0.388888888888889</v>
      </c>
      <c r="K193" s="571" t="n">
        <v>2</v>
      </c>
      <c r="L193" s="532" t="s">
        <v>523</v>
      </c>
      <c r="M193" s="63"/>
      <c r="N193" s="63"/>
      <c r="O193" s="63"/>
      <c r="P193" s="556"/>
    </row>
    <row r="194" customFormat="false" ht="16.5" hidden="false" customHeight="false" outlineLevel="0" collapsed="false">
      <c r="B194" s="498"/>
      <c r="G194" s="498"/>
      <c r="H194" s="556"/>
      <c r="I194" s="498"/>
      <c r="J194" s="574" t="n">
        <v>0.402777777777778</v>
      </c>
      <c r="K194" s="571" t="n">
        <v>3</v>
      </c>
      <c r="L194" s="532" t="s">
        <v>531</v>
      </c>
      <c r="M194" s="63"/>
      <c r="N194" s="63"/>
      <c r="O194" s="63"/>
      <c r="P194" s="556"/>
    </row>
    <row r="195" customFormat="false" ht="16.5" hidden="false" customHeight="true" outlineLevel="0" collapsed="false">
      <c r="B195" s="498"/>
      <c r="G195" s="498"/>
      <c r="H195" s="556"/>
      <c r="I195" s="498"/>
      <c r="J195" s="574" t="n">
        <v>0.416666666666667</v>
      </c>
      <c r="K195" s="571" t="n">
        <v>4</v>
      </c>
      <c r="L195" s="546" t="s">
        <v>535</v>
      </c>
      <c r="M195" s="63"/>
      <c r="N195" s="63"/>
      <c r="O195" s="63"/>
      <c r="P195" s="556"/>
    </row>
    <row r="196" s="497" customFormat="true" ht="16.5" hidden="false" customHeight="false" outlineLevel="0" collapsed="false">
      <c r="B196" s="510" t="s">
        <v>558</v>
      </c>
      <c r="C196" s="511"/>
      <c r="D196" s="512" t="s">
        <v>559</v>
      </c>
      <c r="E196" s="513"/>
      <c r="H196" s="556"/>
      <c r="I196" s="498"/>
      <c r="J196" s="574"/>
      <c r="K196" s="571"/>
      <c r="L196" s="571"/>
      <c r="M196" s="63"/>
      <c r="N196" s="63"/>
      <c r="O196" s="63"/>
      <c r="P196" s="556"/>
    </row>
    <row r="197" customFormat="false" ht="15.75" hidden="false" customHeight="false" outlineLevel="0" collapsed="false">
      <c r="B197" s="571" t="s">
        <v>566</v>
      </c>
      <c r="C197" s="571" t="s">
        <v>567</v>
      </c>
      <c r="D197" s="572" t="s">
        <v>681</v>
      </c>
      <c r="E197" s="572"/>
      <c r="F197" s="572"/>
      <c r="G197" s="572"/>
      <c r="H197" s="376"/>
      <c r="I197" s="498"/>
      <c r="J197" s="574"/>
      <c r="K197" s="571" t="s">
        <v>588</v>
      </c>
      <c r="L197" s="571"/>
      <c r="M197" s="571"/>
      <c r="N197" s="571"/>
      <c r="O197" s="571"/>
      <c r="P197" s="556"/>
    </row>
    <row r="198" customFormat="false" ht="17.15" hidden="false" customHeight="false" outlineLevel="0" collapsed="false">
      <c r="B198" s="573" t="s">
        <v>572</v>
      </c>
      <c r="C198" s="573" t="s">
        <v>573</v>
      </c>
      <c r="D198" s="571" t="s">
        <v>266</v>
      </c>
      <c r="E198" s="571" t="s">
        <v>267</v>
      </c>
      <c r="F198" s="571"/>
      <c r="G198" s="571"/>
      <c r="H198" s="556"/>
      <c r="I198" s="498"/>
      <c r="J198" s="574" t="n">
        <v>0.5625</v>
      </c>
      <c r="K198" s="571" t="n">
        <v>6</v>
      </c>
      <c r="L198" s="532" t="s">
        <v>311</v>
      </c>
      <c r="M198" s="571"/>
      <c r="N198" s="63"/>
      <c r="O198" s="63"/>
      <c r="P198" s="556"/>
    </row>
    <row r="199" customFormat="false" ht="15" hidden="false" customHeight="false" outlineLevel="0" collapsed="false">
      <c r="B199" s="574" t="n">
        <v>0.583333333333333</v>
      </c>
      <c r="C199" s="571" t="n">
        <v>1</v>
      </c>
      <c r="D199" s="546" t="s">
        <v>310</v>
      </c>
      <c r="E199" s="546" t="s">
        <v>312</v>
      </c>
      <c r="F199" s="63"/>
      <c r="G199" s="63"/>
      <c r="H199" s="556"/>
      <c r="I199" s="498"/>
      <c r="J199" s="574" t="n">
        <v>0.576388888888889</v>
      </c>
      <c r="K199" s="571" t="n">
        <v>7</v>
      </c>
      <c r="L199" s="532" t="s">
        <v>322</v>
      </c>
      <c r="M199" s="63"/>
      <c r="N199" s="63"/>
      <c r="O199" s="63"/>
      <c r="P199" s="556"/>
    </row>
    <row r="200" customFormat="false" ht="15" hidden="false" customHeight="false" outlineLevel="0" collapsed="false">
      <c r="B200" s="574" t="n">
        <v>0.597222222222222</v>
      </c>
      <c r="C200" s="571" t="n">
        <v>2</v>
      </c>
      <c r="D200" s="546" t="s">
        <v>320</v>
      </c>
      <c r="E200" s="546" t="s">
        <v>323</v>
      </c>
      <c r="F200" s="63"/>
      <c r="G200" s="63"/>
      <c r="H200" s="556"/>
      <c r="I200" s="498"/>
      <c r="J200" s="574" t="n">
        <v>0.590277777777778</v>
      </c>
      <c r="K200" s="571" t="n">
        <v>8</v>
      </c>
      <c r="L200" s="532" t="s">
        <v>334</v>
      </c>
      <c r="M200" s="571"/>
      <c r="N200" s="63"/>
      <c r="O200" s="63"/>
      <c r="P200" s="556"/>
    </row>
    <row r="201" customFormat="false" ht="15" hidden="false" customHeight="false" outlineLevel="0" collapsed="false">
      <c r="B201" s="574" t="n">
        <v>0.611111111111111</v>
      </c>
      <c r="C201" s="571" t="n">
        <v>3</v>
      </c>
      <c r="D201" s="546" t="s">
        <v>329</v>
      </c>
      <c r="E201" s="546" t="s">
        <v>339</v>
      </c>
      <c r="F201" s="571"/>
      <c r="G201" s="571"/>
      <c r="H201" s="556"/>
      <c r="I201" s="498"/>
      <c r="J201" s="574" t="n">
        <v>0.604166666666667</v>
      </c>
      <c r="K201" s="571" t="n">
        <v>9</v>
      </c>
      <c r="L201" s="532" t="s">
        <v>343</v>
      </c>
      <c r="M201" s="571"/>
      <c r="N201" s="571"/>
      <c r="O201" s="571"/>
      <c r="P201" s="556"/>
    </row>
    <row r="202" customFormat="false" ht="15.75" hidden="false" customHeight="false" outlineLevel="0" collapsed="false">
      <c r="B202" s="574" t="n">
        <v>0.625</v>
      </c>
      <c r="C202" s="571" t="n">
        <v>4</v>
      </c>
      <c r="D202" s="546" t="s">
        <v>342</v>
      </c>
      <c r="E202" s="546" t="s">
        <v>346</v>
      </c>
      <c r="F202" s="571"/>
      <c r="G202" s="571"/>
      <c r="H202" s="556"/>
      <c r="I202" s="498"/>
      <c r="J202" s="529"/>
      <c r="K202" s="498"/>
      <c r="M202" s="370"/>
      <c r="N202" s="498"/>
      <c r="O202" s="498"/>
      <c r="P202" s="556"/>
    </row>
    <row r="203" s="497" customFormat="true" ht="15.75" hidden="false" customHeight="false" outlineLevel="0" collapsed="false">
      <c r="B203" s="574"/>
      <c r="C203" s="571"/>
      <c r="D203" s="571"/>
      <c r="E203" s="63"/>
      <c r="F203" s="571"/>
      <c r="G203" s="571"/>
      <c r="H203" s="556"/>
      <c r="I203" s="498"/>
      <c r="J203" s="498"/>
      <c r="P203" s="556"/>
    </row>
    <row r="204" customFormat="false" ht="15.75" hidden="false" customHeight="false" outlineLevel="0" collapsed="false">
      <c r="H204" s="556"/>
      <c r="P204" s="556"/>
    </row>
    <row r="205" customFormat="false" ht="16.5" hidden="false" customHeight="false" outlineLevel="0" collapsed="false">
      <c r="H205" s="556"/>
      <c r="J205" s="510" t="s">
        <v>558</v>
      </c>
      <c r="K205" s="511"/>
      <c r="L205" s="512" t="s">
        <v>559</v>
      </c>
      <c r="M205" s="513"/>
      <c r="P205" s="556"/>
    </row>
    <row r="206" customFormat="false" ht="17.25" hidden="false" customHeight="false" outlineLevel="0" collapsed="false">
      <c r="B206" s="498"/>
      <c r="E206" s="566" t="s">
        <v>689</v>
      </c>
      <c r="F206" s="566"/>
      <c r="G206" s="498"/>
      <c r="H206" s="556"/>
      <c r="I206" s="498"/>
      <c r="J206" s="498"/>
      <c r="L206" s="567" t="s">
        <v>690</v>
      </c>
      <c r="M206" s="567"/>
      <c r="N206" s="567"/>
      <c r="P206" s="556"/>
    </row>
    <row r="207" customFormat="false" ht="16.5" hidden="false" customHeight="false" outlineLevel="0" collapsed="false">
      <c r="B207" s="498"/>
      <c r="C207" s="515" t="s">
        <v>562</v>
      </c>
      <c r="D207" s="516" t="s">
        <v>563</v>
      </c>
      <c r="E207" s="517" t="s">
        <v>679</v>
      </c>
      <c r="F207" s="517" t="s">
        <v>680</v>
      </c>
      <c r="G207" s="518"/>
      <c r="H207" s="556"/>
      <c r="I207" s="498"/>
      <c r="J207" s="571" t="s">
        <v>566</v>
      </c>
      <c r="K207" s="571" t="s">
        <v>567</v>
      </c>
      <c r="L207" s="572" t="s">
        <v>691</v>
      </c>
      <c r="M207" s="572"/>
      <c r="N207" s="572"/>
      <c r="O207" s="572"/>
      <c r="P207" s="556"/>
    </row>
    <row r="208" customFormat="false" ht="15.75" hidden="false" customHeight="false" outlineLevel="0" collapsed="false">
      <c r="B208" s="498"/>
      <c r="C208" s="521"/>
      <c r="D208" s="522" t="s">
        <v>569</v>
      </c>
      <c r="E208" s="523" t="s">
        <v>570</v>
      </c>
      <c r="F208" s="524" t="s">
        <v>571</v>
      </c>
      <c r="G208" s="525"/>
      <c r="H208" s="556"/>
      <c r="I208" s="498"/>
      <c r="J208" s="573" t="s">
        <v>572</v>
      </c>
      <c r="K208" s="573" t="s">
        <v>573</v>
      </c>
      <c r="L208" s="571" t="s">
        <v>266</v>
      </c>
      <c r="M208" s="571" t="s">
        <v>267</v>
      </c>
      <c r="N208" s="571"/>
      <c r="O208" s="571"/>
      <c r="P208" s="556"/>
    </row>
    <row r="209" customFormat="false" ht="15.75" hidden="false" customHeight="false" outlineLevel="0" collapsed="false">
      <c r="B209" s="529"/>
      <c r="C209" s="521"/>
      <c r="D209" s="522" t="s">
        <v>574</v>
      </c>
      <c r="E209" s="522" t="s">
        <v>575</v>
      </c>
      <c r="F209" s="530" t="s">
        <v>364</v>
      </c>
      <c r="G209" s="525"/>
      <c r="H209" s="556"/>
      <c r="I209" s="498"/>
      <c r="J209" s="574" t="n">
        <v>0.375</v>
      </c>
      <c r="K209" s="571" t="n">
        <v>1</v>
      </c>
      <c r="L209" s="548" t="s">
        <v>692</v>
      </c>
      <c r="M209" s="571"/>
      <c r="N209" s="575"/>
      <c r="O209" s="63"/>
      <c r="P209" s="556"/>
    </row>
    <row r="210" customFormat="false" ht="16.5" hidden="false" customHeight="false" outlineLevel="0" collapsed="false">
      <c r="B210" s="498"/>
      <c r="C210" s="536"/>
      <c r="D210" s="537" t="s">
        <v>578</v>
      </c>
      <c r="E210" s="538" t="s">
        <v>365</v>
      </c>
      <c r="F210" s="539" t="s">
        <v>579</v>
      </c>
      <c r="G210" s="540"/>
      <c r="H210" s="556"/>
      <c r="I210" s="498"/>
      <c r="J210" s="574" t="n">
        <v>0.388888888888889</v>
      </c>
      <c r="K210" s="571" t="n">
        <v>2</v>
      </c>
      <c r="L210" s="548" t="s">
        <v>693</v>
      </c>
      <c r="M210" s="63"/>
      <c r="N210" s="63"/>
      <c r="O210" s="63"/>
      <c r="P210" s="556"/>
    </row>
    <row r="211" customFormat="false" ht="16.5" hidden="false" customHeight="false" outlineLevel="0" collapsed="false">
      <c r="B211" s="498"/>
      <c r="G211" s="498"/>
      <c r="H211" s="556"/>
      <c r="I211" s="498"/>
      <c r="J211" s="574" t="n">
        <v>0.402777777777778</v>
      </c>
      <c r="K211" s="571" t="n">
        <v>3</v>
      </c>
      <c r="L211" s="548" t="s">
        <v>562</v>
      </c>
      <c r="M211" s="63"/>
      <c r="N211" s="63"/>
      <c r="O211" s="63"/>
      <c r="P211" s="556"/>
    </row>
    <row r="212" customFormat="false" ht="15.75" hidden="false" customHeight="false" outlineLevel="0" collapsed="false">
      <c r="B212" s="498"/>
      <c r="G212" s="498"/>
      <c r="H212" s="556"/>
      <c r="I212" s="498"/>
      <c r="J212" s="574" t="n">
        <v>0.416666666666667</v>
      </c>
      <c r="K212" s="571" t="n">
        <v>4</v>
      </c>
      <c r="L212" s="576" t="s">
        <v>694</v>
      </c>
      <c r="M212" s="63"/>
      <c r="N212" s="63"/>
      <c r="O212" s="63"/>
      <c r="P212" s="556"/>
    </row>
    <row r="213" s="497" customFormat="true" ht="16.5" hidden="false" customHeight="false" outlineLevel="0" collapsed="false">
      <c r="B213" s="510" t="s">
        <v>558</v>
      </c>
      <c r="C213" s="511"/>
      <c r="D213" s="512" t="s">
        <v>559</v>
      </c>
      <c r="E213" s="513"/>
      <c r="H213" s="556"/>
      <c r="I213" s="498"/>
      <c r="J213" s="574"/>
      <c r="K213" s="571"/>
      <c r="L213" s="571"/>
      <c r="M213" s="63"/>
      <c r="N213" s="63"/>
      <c r="O213" s="63"/>
      <c r="P213" s="556"/>
    </row>
    <row r="214" customFormat="false" ht="15.75" hidden="false" customHeight="false" outlineLevel="0" collapsed="false">
      <c r="B214" s="571" t="s">
        <v>566</v>
      </c>
      <c r="C214" s="571" t="s">
        <v>567</v>
      </c>
      <c r="D214" s="572" t="s">
        <v>681</v>
      </c>
      <c r="E214" s="572"/>
      <c r="F214" s="572"/>
      <c r="G214" s="572"/>
      <c r="H214" s="556"/>
      <c r="I214" s="498"/>
      <c r="J214" s="574"/>
      <c r="K214" s="571" t="s">
        <v>588</v>
      </c>
      <c r="L214" s="571"/>
      <c r="M214" s="571"/>
      <c r="N214" s="571"/>
      <c r="O214" s="571"/>
      <c r="P214" s="556"/>
    </row>
    <row r="215" customFormat="false" ht="15.75" hidden="false" customHeight="false" outlineLevel="0" collapsed="false">
      <c r="B215" s="573" t="s">
        <v>572</v>
      </c>
      <c r="C215" s="573" t="s">
        <v>573</v>
      </c>
      <c r="D215" s="571" t="s">
        <v>266</v>
      </c>
      <c r="E215" s="571" t="s">
        <v>267</v>
      </c>
      <c r="F215" s="571"/>
      <c r="G215" s="571"/>
      <c r="H215" s="556"/>
      <c r="I215" s="498"/>
      <c r="J215" s="574" t="n">
        <v>0.583333333333333</v>
      </c>
      <c r="K215" s="571" t="n">
        <v>6</v>
      </c>
      <c r="L215" s="548" t="s">
        <v>695</v>
      </c>
      <c r="M215" s="571"/>
      <c r="N215" s="63"/>
      <c r="O215" s="63"/>
      <c r="P215" s="556"/>
    </row>
    <row r="216" customFormat="false" ht="15.75" hidden="false" customHeight="false" outlineLevel="0" collapsed="false">
      <c r="B216" s="574" t="n">
        <v>0.583333333333333</v>
      </c>
      <c r="C216" s="571" t="n">
        <v>1</v>
      </c>
      <c r="D216" s="546" t="s">
        <v>315</v>
      </c>
      <c r="E216" s="546" t="s">
        <v>522</v>
      </c>
      <c r="F216" s="63"/>
      <c r="G216" s="63"/>
      <c r="H216" s="556"/>
      <c r="I216" s="498"/>
      <c r="J216" s="574" t="n">
        <v>0.597222222222222</v>
      </c>
      <c r="K216" s="571" t="n">
        <v>7</v>
      </c>
      <c r="L216" s="548" t="s">
        <v>696</v>
      </c>
      <c r="M216" s="63"/>
      <c r="N216" s="63"/>
      <c r="O216" s="63"/>
      <c r="P216" s="556"/>
    </row>
    <row r="217" customFormat="false" ht="15.75" hidden="false" customHeight="false" outlineLevel="0" collapsed="false">
      <c r="B217" s="574" t="n">
        <v>0.597222222222222</v>
      </c>
      <c r="C217" s="571" t="n">
        <v>2</v>
      </c>
      <c r="D217" s="546" t="s">
        <v>341</v>
      </c>
      <c r="E217" s="546" t="s">
        <v>534</v>
      </c>
      <c r="F217" s="63"/>
      <c r="G217" s="63"/>
      <c r="H217" s="556"/>
      <c r="I217" s="498"/>
      <c r="J217" s="574" t="n">
        <v>0.611111111111111</v>
      </c>
      <c r="K217" s="571" t="n">
        <v>8</v>
      </c>
      <c r="L217" s="548" t="s">
        <v>536</v>
      </c>
      <c r="M217" s="571"/>
      <c r="N217" s="63"/>
      <c r="O217" s="63"/>
      <c r="P217" s="556"/>
    </row>
    <row r="218" customFormat="false" ht="15.75" hidden="false" customHeight="false" outlineLevel="0" collapsed="false">
      <c r="B218" s="574" t="n">
        <v>0.611111111111111</v>
      </c>
      <c r="C218" s="571" t="n">
        <v>3</v>
      </c>
      <c r="D218" s="546" t="s">
        <v>344</v>
      </c>
      <c r="E218" s="546" t="s">
        <v>618</v>
      </c>
      <c r="F218" s="571"/>
      <c r="G218" s="571"/>
      <c r="H218" s="556"/>
      <c r="I218" s="498"/>
      <c r="J218" s="574" t="n">
        <v>0.625</v>
      </c>
      <c r="K218" s="571" t="n">
        <v>9</v>
      </c>
      <c r="L218" s="576" t="s">
        <v>697</v>
      </c>
      <c r="M218" s="571"/>
      <c r="N218" s="571"/>
      <c r="O218" s="571"/>
      <c r="P218" s="556"/>
    </row>
    <row r="219" customFormat="false" ht="15.75" hidden="false" customHeight="false" outlineLevel="0" collapsed="false">
      <c r="B219" s="574" t="n">
        <v>0.625</v>
      </c>
      <c r="C219" s="571" t="n">
        <v>4</v>
      </c>
      <c r="D219" s="546" t="s">
        <v>324</v>
      </c>
      <c r="E219" s="546" t="s">
        <v>529</v>
      </c>
      <c r="F219" s="571"/>
      <c r="G219" s="571"/>
      <c r="H219" s="556"/>
      <c r="I219" s="498"/>
      <c r="J219" s="529"/>
      <c r="K219" s="498"/>
      <c r="M219" s="370"/>
      <c r="N219" s="498"/>
      <c r="O219" s="498"/>
      <c r="P219" s="556"/>
    </row>
    <row r="220" s="497" customFormat="true" ht="15.75" hidden="false" customHeight="false" outlineLevel="0" collapsed="false">
      <c r="B220" s="574"/>
      <c r="C220" s="571"/>
      <c r="D220" s="571"/>
      <c r="E220" s="63"/>
      <c r="F220" s="571"/>
      <c r="G220" s="571"/>
      <c r="H220" s="556"/>
      <c r="I220" s="498"/>
      <c r="J220" s="498"/>
      <c r="P220" s="556"/>
    </row>
    <row r="221" customFormat="false" ht="15.75" hidden="false" customHeight="false" outlineLevel="0" collapsed="false">
      <c r="H221" s="556"/>
      <c r="P221" s="556"/>
    </row>
    <row r="222" s="497" customFormat="true" ht="17.25" hidden="false" customHeight="true" outlineLevel="0" collapsed="false">
      <c r="B222" s="550"/>
      <c r="C222" s="551"/>
      <c r="D222" s="552"/>
      <c r="E222" s="552"/>
      <c r="F222" s="551"/>
      <c r="G222" s="551"/>
      <c r="H222" s="498"/>
      <c r="I222" s="498"/>
      <c r="J222" s="498"/>
    </row>
  </sheetData>
  <mergeCells count="32">
    <mergeCell ref="L8:O8"/>
    <mergeCell ref="D15:G15"/>
    <mergeCell ref="J15:O15"/>
    <mergeCell ref="L26:O26"/>
    <mergeCell ref="D33:G33"/>
    <mergeCell ref="J34:O34"/>
    <mergeCell ref="L36:M36"/>
    <mergeCell ref="L38:M38"/>
    <mergeCell ref="L40:M40"/>
    <mergeCell ref="L45:O45"/>
    <mergeCell ref="D52:G52"/>
    <mergeCell ref="J53:O53"/>
    <mergeCell ref="L63:O63"/>
    <mergeCell ref="D70:G70"/>
    <mergeCell ref="J71:O71"/>
    <mergeCell ref="J82:O93"/>
    <mergeCell ref="B89:G96"/>
    <mergeCell ref="J100:O111"/>
    <mergeCell ref="B107:G114"/>
    <mergeCell ref="J118:O129"/>
    <mergeCell ref="B125:G132"/>
    <mergeCell ref="J137:O148"/>
    <mergeCell ref="D144:G144"/>
    <mergeCell ref="B145:G152"/>
    <mergeCell ref="J155:O166"/>
    <mergeCell ref="B162:G169"/>
    <mergeCell ref="J173:O184"/>
    <mergeCell ref="B180:G187"/>
    <mergeCell ref="L190:O190"/>
    <mergeCell ref="D197:G197"/>
    <mergeCell ref="L207:O207"/>
    <mergeCell ref="D214:G2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2018-07-09T03:28:05Z</dcterms:created>
  <dc:creator>Ronson</dc:creator>
  <dc:description/>
  <dc:language>zh-HK</dc:language>
  <cp:lastModifiedBy/>
  <cp:lastPrinted>2019-07-10T02:43:46Z</cp:lastPrinted>
  <dcterms:modified xsi:type="dcterms:W3CDTF">2019-08-08T22:15:27Z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