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165" tabRatio="788" activeTab="0"/>
  </bookViews>
  <sheets>
    <sheet name="須知" sheetId="1" r:id="rId1"/>
    <sheet name="MD" sheetId="2" r:id="rId2"/>
    <sheet name="MFormat" sheetId="3" r:id="rId3"/>
    <sheet name="男子賽程" sheetId="4" r:id="rId4"/>
    <sheet name="WD" sheetId="5" r:id="rId5"/>
    <sheet name="WFormat" sheetId="6" r:id="rId6"/>
    <sheet name="女子賽程" sheetId="7" r:id="rId7"/>
    <sheet name="TT" sheetId="8" r:id="rId8"/>
  </sheets>
  <externalReferences>
    <externalReference r:id="rId11"/>
  </externalReferences>
  <definedNames>
    <definedName name="_xlnm.Print_Area" localSheetId="1">'MD'!$A$1:$P$56</definedName>
    <definedName name="_xlnm.Print_Area" localSheetId="4">'WD'!$A$1:$P$33</definedName>
    <definedName name="_xlnm.Print_Area" localSheetId="5">'WFormat'!$A$4:$L$82</definedName>
    <definedName name="_xlnm.Print_Area" localSheetId="6">'女子賽程'!$B$1:$P$47</definedName>
    <definedName name="_xlnm.Print_Area" localSheetId="3">'男子賽程'!$B$1:$P$55</definedName>
    <definedName name="_xlnm.Print_Area" localSheetId="0">'須知'!$B$1:$D$55</definedName>
  </definedNames>
  <calcPr fullCalcOnLoad="1"/>
</workbook>
</file>

<file path=xl/sharedStrings.xml><?xml version="1.0" encoding="utf-8"?>
<sst xmlns="http://schemas.openxmlformats.org/spreadsheetml/2006/main" count="2545" uniqueCount="1272">
  <si>
    <t>F2</t>
  </si>
  <si>
    <t>D1</t>
  </si>
  <si>
    <t>F1</t>
  </si>
  <si>
    <t>G1</t>
  </si>
  <si>
    <t>MB1</t>
  </si>
  <si>
    <t>MB2</t>
  </si>
  <si>
    <t>MB3</t>
  </si>
  <si>
    <t>F</t>
  </si>
  <si>
    <t>F2</t>
  </si>
  <si>
    <t>B1</t>
  </si>
  <si>
    <t>Final 3/4 places</t>
  </si>
  <si>
    <t>B2</t>
  </si>
  <si>
    <t>B3</t>
  </si>
  <si>
    <t>C</t>
  </si>
  <si>
    <t>C2</t>
  </si>
  <si>
    <t>C3</t>
  </si>
  <si>
    <t>D</t>
  </si>
  <si>
    <t>D2</t>
  </si>
  <si>
    <t>D3</t>
  </si>
  <si>
    <t>H</t>
  </si>
  <si>
    <t>B</t>
  </si>
  <si>
    <t>A</t>
  </si>
  <si>
    <t>1st</t>
  </si>
  <si>
    <t>2nd</t>
  </si>
  <si>
    <t>3rd</t>
  </si>
  <si>
    <t>4th</t>
  </si>
  <si>
    <t>SEED#10</t>
  </si>
  <si>
    <t>SEED#11</t>
  </si>
  <si>
    <t>SEED#12</t>
  </si>
  <si>
    <t>SEED#13</t>
  </si>
  <si>
    <t>SEED#14</t>
  </si>
  <si>
    <t>SEED#18</t>
  </si>
  <si>
    <t>SEED#19</t>
  </si>
  <si>
    <t>SEED#20</t>
  </si>
  <si>
    <t>SEED#21</t>
  </si>
  <si>
    <t>SEED#22</t>
  </si>
  <si>
    <t>SEED#26</t>
  </si>
  <si>
    <t>SEED#27</t>
  </si>
  <si>
    <t>Final 1/2 places</t>
  </si>
  <si>
    <t>B</t>
  </si>
  <si>
    <t>SEED#34</t>
  </si>
  <si>
    <t>SEED#35</t>
  </si>
  <si>
    <t>SEED#36</t>
  </si>
  <si>
    <t>SEED#37</t>
  </si>
  <si>
    <t>G1</t>
  </si>
  <si>
    <t>H1</t>
  </si>
  <si>
    <t>G2</t>
  </si>
  <si>
    <t>H3</t>
  </si>
  <si>
    <t>G3</t>
  </si>
  <si>
    <t>H2</t>
  </si>
  <si>
    <t>G</t>
  </si>
  <si>
    <t>G4</t>
  </si>
  <si>
    <t>H4</t>
  </si>
  <si>
    <t>Uniform</t>
  </si>
  <si>
    <t>Rules</t>
  </si>
  <si>
    <t>E1</t>
  </si>
  <si>
    <t>A</t>
  </si>
  <si>
    <t>A1</t>
  </si>
  <si>
    <t>E</t>
  </si>
  <si>
    <t>G</t>
  </si>
  <si>
    <t>H</t>
  </si>
  <si>
    <t>5th</t>
  </si>
  <si>
    <t>Group</t>
  </si>
  <si>
    <t>POOL</t>
  </si>
  <si>
    <t>SEED#16</t>
  </si>
  <si>
    <t xml:space="preserve">Read </t>
  </si>
  <si>
    <t>Team</t>
  </si>
  <si>
    <t>Team Name</t>
  </si>
  <si>
    <t>Ind.</t>
  </si>
  <si>
    <t>DRAW RESULT</t>
  </si>
  <si>
    <t>SEED NO.</t>
  </si>
  <si>
    <t>Seeding</t>
  </si>
  <si>
    <t>Points</t>
  </si>
  <si>
    <t>G2</t>
  </si>
  <si>
    <t>E2</t>
  </si>
  <si>
    <t>D2</t>
  </si>
  <si>
    <t>C2</t>
  </si>
  <si>
    <t>B2</t>
  </si>
  <si>
    <t>A2</t>
  </si>
  <si>
    <t>E2</t>
  </si>
  <si>
    <t>F2</t>
  </si>
  <si>
    <t>Match No.</t>
  </si>
  <si>
    <t>POOL</t>
  </si>
  <si>
    <t>Group</t>
  </si>
  <si>
    <t>TEAMS</t>
  </si>
  <si>
    <t>TEAM A</t>
  </si>
  <si>
    <t>TEAM B</t>
  </si>
  <si>
    <t>Serial no.</t>
  </si>
  <si>
    <t xml:space="preserve">Read </t>
  </si>
  <si>
    <t>Team</t>
  </si>
  <si>
    <t>Team Name</t>
  </si>
  <si>
    <t>Ind.</t>
  </si>
  <si>
    <t>DRAW RESULT</t>
  </si>
  <si>
    <t>SEED NO.</t>
  </si>
  <si>
    <t>Seeding</t>
  </si>
  <si>
    <t>Points</t>
  </si>
  <si>
    <t>Points</t>
  </si>
  <si>
    <t>A</t>
  </si>
  <si>
    <t>A1</t>
  </si>
  <si>
    <t>Vs</t>
  </si>
  <si>
    <t>Vs</t>
  </si>
  <si>
    <t>A2</t>
  </si>
  <si>
    <t>Vs</t>
  </si>
  <si>
    <t>A3</t>
  </si>
  <si>
    <t>Vs</t>
  </si>
  <si>
    <t>Vs</t>
  </si>
  <si>
    <t>Vs</t>
  </si>
  <si>
    <t>Vs</t>
  </si>
  <si>
    <t>Vs</t>
  </si>
  <si>
    <t>Vs</t>
  </si>
  <si>
    <t>E3</t>
  </si>
  <si>
    <t>F3</t>
  </si>
  <si>
    <t>SEED#15</t>
  </si>
  <si>
    <t>SEED#28</t>
  </si>
  <si>
    <t>H1</t>
  </si>
  <si>
    <t>9th</t>
  </si>
  <si>
    <t>A1</t>
  </si>
  <si>
    <r>
      <t>P</t>
    </r>
    <r>
      <rPr>
        <sz val="12"/>
        <rFont val="新細明體"/>
        <family val="1"/>
      </rPr>
      <t>osition</t>
    </r>
  </si>
  <si>
    <r>
      <t>T</t>
    </r>
    <r>
      <rPr>
        <sz val="12"/>
        <rFont val="新細明體"/>
        <family val="1"/>
      </rPr>
      <t>eam</t>
    </r>
  </si>
  <si>
    <t>Win</t>
  </si>
  <si>
    <t>Loss</t>
  </si>
  <si>
    <r>
      <t>P</t>
    </r>
    <r>
      <rPr>
        <sz val="12"/>
        <rFont val="新細明體"/>
        <family val="1"/>
      </rPr>
      <t>oints</t>
    </r>
  </si>
  <si>
    <t>A2</t>
  </si>
  <si>
    <t>H2</t>
  </si>
  <si>
    <t>SOUK</t>
  </si>
  <si>
    <t>Volleyfever</t>
  </si>
  <si>
    <t>PB</t>
  </si>
  <si>
    <t>YSYL</t>
  </si>
  <si>
    <t>SURVIVOR</t>
  </si>
  <si>
    <t>求其</t>
  </si>
  <si>
    <t>葵青 - 肥妹</t>
  </si>
  <si>
    <t>馮穎欣</t>
  </si>
  <si>
    <t>吳樂彤</t>
  </si>
  <si>
    <t>梁倩橋</t>
  </si>
  <si>
    <t>吳秀蘭</t>
  </si>
  <si>
    <t>鄧靜敏</t>
  </si>
  <si>
    <t>葉萃茹</t>
  </si>
  <si>
    <t>陳悅悅</t>
  </si>
  <si>
    <t>余凱婷</t>
  </si>
  <si>
    <t>鄭恬儀</t>
  </si>
  <si>
    <t>馮可盈</t>
  </si>
  <si>
    <t>杜詠華</t>
  </si>
  <si>
    <t>周佩玲</t>
  </si>
  <si>
    <t>F401</t>
  </si>
  <si>
    <t>F585</t>
  </si>
  <si>
    <t>F624</t>
  </si>
  <si>
    <t>F583</t>
  </si>
  <si>
    <t>F520</t>
  </si>
  <si>
    <t>F528</t>
  </si>
  <si>
    <t>F150</t>
  </si>
  <si>
    <t>F660</t>
  </si>
  <si>
    <t>F617</t>
  </si>
  <si>
    <t>F686</t>
  </si>
  <si>
    <t>F582</t>
  </si>
  <si>
    <t>F240</t>
  </si>
  <si>
    <t>C1</t>
  </si>
  <si>
    <t>B3</t>
  </si>
  <si>
    <t>C3</t>
  </si>
  <si>
    <t>D3</t>
  </si>
  <si>
    <t>K</t>
  </si>
  <si>
    <t>I1</t>
  </si>
  <si>
    <t>J1</t>
  </si>
  <si>
    <t>K1</t>
  </si>
  <si>
    <t>L1</t>
  </si>
  <si>
    <t>M1</t>
  </si>
  <si>
    <t>O</t>
  </si>
  <si>
    <t>N2</t>
  </si>
  <si>
    <t>M2</t>
  </si>
  <si>
    <t>L2</t>
  </si>
  <si>
    <t>K2</t>
  </si>
  <si>
    <t>J2</t>
  </si>
  <si>
    <t>SEED#25</t>
  </si>
  <si>
    <t>I</t>
  </si>
  <si>
    <t>J</t>
  </si>
  <si>
    <t>L</t>
  </si>
  <si>
    <t>M</t>
  </si>
  <si>
    <t>N</t>
  </si>
  <si>
    <t>P</t>
  </si>
  <si>
    <t>I</t>
  </si>
  <si>
    <t>J</t>
  </si>
  <si>
    <t>K</t>
  </si>
  <si>
    <t>L</t>
  </si>
  <si>
    <t>M</t>
  </si>
  <si>
    <t>N</t>
  </si>
  <si>
    <t>O</t>
  </si>
  <si>
    <t>SEED#38</t>
  </si>
  <si>
    <t>17th</t>
  </si>
  <si>
    <t>33rd</t>
  </si>
  <si>
    <t>Final 1/2 places</t>
  </si>
  <si>
    <t>M843</t>
  </si>
  <si>
    <t>M844</t>
  </si>
  <si>
    <t>M550</t>
  </si>
  <si>
    <t>M845</t>
  </si>
  <si>
    <t>M552</t>
  </si>
  <si>
    <t>M553</t>
  </si>
  <si>
    <t>M850</t>
  </si>
  <si>
    <t>M556</t>
  </si>
  <si>
    <t>M561</t>
  </si>
  <si>
    <t>M564</t>
  </si>
  <si>
    <t>I2</t>
  </si>
  <si>
    <t>N3</t>
  </si>
  <si>
    <t>M3</t>
  </si>
  <si>
    <t>L3</t>
  </si>
  <si>
    <t>K3</t>
  </si>
  <si>
    <t>J3</t>
  </si>
  <si>
    <t>I3</t>
  </si>
  <si>
    <t>C</t>
  </si>
  <si>
    <t>D</t>
  </si>
  <si>
    <t>F1</t>
  </si>
  <si>
    <t>G3</t>
  </si>
  <si>
    <t>H3</t>
  </si>
  <si>
    <t>M3</t>
  </si>
  <si>
    <t>N1</t>
  </si>
  <si>
    <t>N3</t>
  </si>
  <si>
    <t>F696</t>
  </si>
  <si>
    <t>All results will be deleted if unlawful player has been found.</t>
  </si>
  <si>
    <t>Players in a team should wear identical uniform with visible number 1 &amp; 2 on front and back side of players’uniform</t>
  </si>
  <si>
    <t xml:space="preserve">Beach volleyball official rules from FIVB will be adopted throughout the game. </t>
  </si>
  <si>
    <t>Dimensions of playing area and height of the net are as follow:</t>
  </si>
  <si>
    <t>Playing area: 16m x 8m</t>
  </si>
  <si>
    <t>A Grade Men's net: 2.43m ;B Grade Men's net: 2.35m ;A Grade Women's net: 2.24m;B Grade Women's net: 2.20m</t>
  </si>
  <si>
    <t>In the case of 1-1 ties, the deciding set (the 3rd) is played to 15 points with a minimum lead of 2 points.</t>
  </si>
  <si>
    <t>Court switch would be taken place after every 7 points (Set 1 and 2)  and 5 points (Set 3) played</t>
  </si>
  <si>
    <t xml:space="preserve">Each team is entitled to a maximum of one time-out per set. Each time-out lasts for 30 seconds and could be called by either of the players </t>
  </si>
  <si>
    <t>A player completes an attack-hit using an “open-handed tip or dink” directing the ball</t>
  </si>
  <si>
    <t>with the fingers would be considered as a attack-hit fault</t>
  </si>
  <si>
    <t>Knock out system &amp; best of 3 system will be adopted in the final round and QT</t>
  </si>
  <si>
    <t xml:space="preserve">For Preliminary Round, all the games are in 2 sets </t>
  </si>
  <si>
    <t>No points will be given for those "no show"</t>
  </si>
  <si>
    <t>JMSL</t>
  </si>
  <si>
    <t>RCDC</t>
  </si>
  <si>
    <t>M802</t>
  </si>
  <si>
    <t>M624</t>
  </si>
  <si>
    <t>M184</t>
  </si>
  <si>
    <t>M750</t>
  </si>
  <si>
    <t>M676</t>
  </si>
  <si>
    <t>M794</t>
  </si>
  <si>
    <t>M806</t>
  </si>
  <si>
    <t>M279</t>
  </si>
  <si>
    <t>M623</t>
  </si>
  <si>
    <t>M289</t>
  </si>
  <si>
    <t>M670</t>
  </si>
  <si>
    <t>M870</t>
  </si>
  <si>
    <t>M762</t>
  </si>
  <si>
    <t>Walter Mosca</t>
  </si>
  <si>
    <t>M639</t>
  </si>
  <si>
    <t>M626</t>
  </si>
  <si>
    <t>M179</t>
  </si>
  <si>
    <t>M187</t>
  </si>
  <si>
    <t>M751</t>
  </si>
  <si>
    <t>M342</t>
  </si>
  <si>
    <t>M704</t>
  </si>
  <si>
    <t>M795</t>
  </si>
  <si>
    <t>M373</t>
  </si>
  <si>
    <t>M787</t>
  </si>
  <si>
    <t>M725</t>
  </si>
  <si>
    <t>M622</t>
  </si>
  <si>
    <t>M285</t>
  </si>
  <si>
    <t>M816</t>
  </si>
  <si>
    <t>J&amp;I</t>
  </si>
  <si>
    <t>葉萃苓</t>
  </si>
  <si>
    <t>西s</t>
  </si>
  <si>
    <t>張芳婷</t>
  </si>
  <si>
    <t>梁詩蕊</t>
  </si>
  <si>
    <t>F595</t>
  </si>
  <si>
    <t>王苑霖</t>
  </si>
  <si>
    <t>F567</t>
  </si>
  <si>
    <t>SEED#23</t>
  </si>
  <si>
    <t>SEED#24</t>
  </si>
  <si>
    <t>SEED#42</t>
  </si>
  <si>
    <t>SKTL</t>
  </si>
  <si>
    <t>AM</t>
  </si>
  <si>
    <t>ALPS-KAZ</t>
  </si>
  <si>
    <t>SSC</t>
  </si>
  <si>
    <t>M332</t>
  </si>
  <si>
    <t>M719</t>
  </si>
  <si>
    <t>M194</t>
  </si>
  <si>
    <t>M829</t>
  </si>
  <si>
    <t>M304</t>
  </si>
  <si>
    <t>M205</t>
  </si>
  <si>
    <t>M709</t>
  </si>
  <si>
    <t>M773</t>
  </si>
  <si>
    <t>M729</t>
  </si>
  <si>
    <t>M685</t>
  </si>
  <si>
    <t>M814</t>
  </si>
  <si>
    <t>M578</t>
  </si>
  <si>
    <t>M777</t>
  </si>
  <si>
    <t>B1</t>
  </si>
  <si>
    <t>C1</t>
  </si>
  <si>
    <t>Vs</t>
  </si>
  <si>
    <t>O1</t>
  </si>
  <si>
    <t>O2</t>
  </si>
  <si>
    <t>O1</t>
  </si>
  <si>
    <t>O3</t>
  </si>
  <si>
    <t>SEED#1</t>
  </si>
  <si>
    <t>SEED#2</t>
  </si>
  <si>
    <t>SEED#2</t>
  </si>
  <si>
    <t>SEED#3</t>
  </si>
  <si>
    <t>SEED#4</t>
  </si>
  <si>
    <t>SEED#5</t>
  </si>
  <si>
    <t>SEED#6</t>
  </si>
  <si>
    <t>SEED#7</t>
  </si>
  <si>
    <t>SEED#8</t>
  </si>
  <si>
    <t>SEED#9</t>
  </si>
  <si>
    <t>SEED#9</t>
  </si>
  <si>
    <t>SEED#10</t>
  </si>
  <si>
    <t>SEED#16</t>
  </si>
  <si>
    <t>SEED#30</t>
  </si>
  <si>
    <t>SEED#29</t>
  </si>
  <si>
    <t>SEED#22</t>
  </si>
  <si>
    <t>SEED#21</t>
  </si>
  <si>
    <t>SEED#17</t>
  </si>
  <si>
    <t>SEED#31</t>
  </si>
  <si>
    <t>E</t>
  </si>
  <si>
    <t>F</t>
  </si>
  <si>
    <t>G</t>
  </si>
  <si>
    <t>120 pts</t>
  </si>
  <si>
    <t>108 pts</t>
  </si>
  <si>
    <t>96 pts</t>
  </si>
  <si>
    <t>84 pts</t>
  </si>
  <si>
    <t>72 pts</t>
  </si>
  <si>
    <t>9th</t>
  </si>
  <si>
    <t>54 pts</t>
  </si>
  <si>
    <t>17th</t>
  </si>
  <si>
    <t>48 pts</t>
  </si>
  <si>
    <t>33rd</t>
  </si>
  <si>
    <t>36 pts</t>
  </si>
  <si>
    <t>A1</t>
  </si>
  <si>
    <t>WB1</t>
  </si>
  <si>
    <t>BYE</t>
  </si>
  <si>
    <t>WB2</t>
  </si>
  <si>
    <t>E1</t>
  </si>
  <si>
    <t>WB3</t>
  </si>
  <si>
    <t>WB4</t>
  </si>
  <si>
    <t>D1</t>
  </si>
  <si>
    <t>WB5</t>
  </si>
  <si>
    <t>WB6</t>
  </si>
  <si>
    <t>F1</t>
  </si>
  <si>
    <t>G1</t>
  </si>
  <si>
    <t>B1</t>
  </si>
  <si>
    <t>SEED#1</t>
  </si>
  <si>
    <t>SEED#14</t>
  </si>
  <si>
    <t>SEED#13</t>
  </si>
  <si>
    <t>SEED#15</t>
  </si>
  <si>
    <t>SEED#28</t>
  </si>
  <si>
    <t>SEED#27</t>
  </si>
  <si>
    <t>下手</t>
  </si>
  <si>
    <t>2 CM</t>
  </si>
  <si>
    <t>張詩雅</t>
  </si>
  <si>
    <t>F237</t>
  </si>
  <si>
    <t>葉凱倫</t>
  </si>
  <si>
    <t>F683</t>
  </si>
  <si>
    <t>任頌欣</t>
  </si>
  <si>
    <t>趙穎琪</t>
  </si>
  <si>
    <t>F678</t>
  </si>
  <si>
    <t>林慧賢</t>
  </si>
  <si>
    <t>F679</t>
  </si>
  <si>
    <t>Marit Zahkna</t>
  </si>
  <si>
    <t>黃雯靖</t>
  </si>
  <si>
    <t>F681</t>
  </si>
  <si>
    <t>麥皓文</t>
  </si>
  <si>
    <t>A4</t>
  </si>
  <si>
    <t>B4</t>
  </si>
  <si>
    <t>C4</t>
  </si>
  <si>
    <t>D4</t>
  </si>
  <si>
    <t>E4</t>
  </si>
  <si>
    <t>F4</t>
  </si>
  <si>
    <t>Competition Information</t>
  </si>
  <si>
    <t xml:space="preserve">Report </t>
  </si>
  <si>
    <t>Teams should report to the competition organizer 15 minutes before the competition.</t>
  </si>
  <si>
    <t xml:space="preserve">A match would be won by team that wins two sets with each of them having a minimum lead of 2 points. </t>
  </si>
  <si>
    <t>Technical Time-out: in sets 1 and 2, one additional 30 second Technical Time-out</t>
  </si>
  <si>
    <t xml:space="preserve">is automatically allocated when the sum of the points scored by the teams equals 21 points.  </t>
  </si>
  <si>
    <t>A player completes an attack-hit using an “open-handed tip or dink” directing the ball</t>
  </si>
  <si>
    <t>No points will be given for those "no show"</t>
  </si>
  <si>
    <t>Dimensions of playing area and height of the net are as follow:</t>
  </si>
  <si>
    <t>Playing area: 16m x 8m</t>
  </si>
  <si>
    <t>Mens' net: 2.43m ; Womens' net: 2.24m</t>
  </si>
  <si>
    <t>in case of 1-1 ties, the deciding set (the 3rd) is played to 15 points with a minimum lead of 2 points.</t>
  </si>
  <si>
    <t>Knock out system &amp; best of 3 system will be adopted in the final round and QT</t>
  </si>
  <si>
    <t>Each team is entitled to a maximum of one time-out per set. Each time-out lasts for 30 seconds and could be called by captain</t>
  </si>
  <si>
    <r>
      <rPr>
        <sz val="16"/>
        <rFont val="微軟正黑體"/>
        <family val="2"/>
      </rPr>
      <t>第一階段：小組單循環比賽</t>
    </r>
  </si>
  <si>
    <r>
      <t xml:space="preserve">Seeding List </t>
    </r>
    <r>
      <rPr>
        <sz val="18"/>
        <rFont val="Calibri"/>
        <family val="2"/>
      </rPr>
      <t>(table 2)</t>
    </r>
  </si>
  <si>
    <r>
      <rPr>
        <sz val="16"/>
        <color indexed="12"/>
        <rFont val="微軟正黑體"/>
        <family val="2"/>
      </rPr>
      <t>種子隊名單</t>
    </r>
    <r>
      <rPr>
        <sz val="16"/>
        <color indexed="12"/>
        <rFont val="Calibri"/>
        <family val="2"/>
      </rPr>
      <t>(</t>
    </r>
    <r>
      <rPr>
        <sz val="16"/>
        <color indexed="12"/>
        <rFont val="微軟正黑體"/>
        <family val="2"/>
      </rPr>
      <t>表二</t>
    </r>
    <r>
      <rPr>
        <sz val="16"/>
        <color indexed="12"/>
        <rFont val="Calibri"/>
        <family val="2"/>
      </rPr>
      <t>)</t>
    </r>
  </si>
  <si>
    <r>
      <rPr>
        <b/>
        <sz val="14"/>
        <color indexed="12"/>
        <rFont val="微軟正黑體"/>
        <family val="2"/>
      </rPr>
      <t>種子編號</t>
    </r>
  </si>
  <si>
    <r>
      <rPr>
        <b/>
        <sz val="14"/>
        <rFont val="微軟正黑體"/>
        <family val="2"/>
      </rPr>
      <t>積分</t>
    </r>
  </si>
  <si>
    <r>
      <rPr>
        <b/>
        <sz val="14"/>
        <rFont val="微軟正黑體"/>
        <family val="2"/>
      </rPr>
      <t>抽籤結果</t>
    </r>
  </si>
  <si>
    <r>
      <rPr>
        <b/>
        <sz val="14"/>
        <rFont val="微軟正黑體"/>
        <family val="2"/>
      </rPr>
      <t>隊名</t>
    </r>
  </si>
  <si>
    <r>
      <rPr>
        <b/>
        <sz val="14"/>
        <rFont val="微軟正黑體"/>
        <family val="2"/>
      </rPr>
      <t>球員</t>
    </r>
    <r>
      <rPr>
        <b/>
        <sz val="14"/>
        <rFont val="Calibri"/>
        <family val="2"/>
      </rPr>
      <t>1</t>
    </r>
  </si>
  <si>
    <r>
      <rPr>
        <b/>
        <sz val="14"/>
        <rFont val="微軟正黑體"/>
        <family val="2"/>
      </rPr>
      <t>註冊編號</t>
    </r>
  </si>
  <si>
    <r>
      <rPr>
        <b/>
        <sz val="14"/>
        <rFont val="微軟正黑體"/>
        <family val="2"/>
      </rPr>
      <t>球員</t>
    </r>
    <r>
      <rPr>
        <b/>
        <sz val="14"/>
        <rFont val="Calibri"/>
        <family val="2"/>
      </rPr>
      <t>2</t>
    </r>
  </si>
  <si>
    <r>
      <rPr>
        <b/>
        <sz val="14"/>
        <rFont val="微軟正黑體"/>
        <family val="2"/>
      </rPr>
      <t>備註</t>
    </r>
  </si>
  <si>
    <r>
      <t xml:space="preserve">Seeding List </t>
    </r>
    <r>
      <rPr>
        <sz val="18"/>
        <rFont val="Calibri"/>
        <family val="2"/>
      </rPr>
      <t>(table 2)</t>
    </r>
  </si>
  <si>
    <t>ALPS-MW</t>
  </si>
  <si>
    <t>SLD</t>
  </si>
  <si>
    <t>TTYY</t>
  </si>
  <si>
    <t>ALPS-MJ</t>
  </si>
  <si>
    <t>SBDW</t>
  </si>
  <si>
    <t>SCAA RH</t>
  </si>
  <si>
    <t>Mannings</t>
  </si>
  <si>
    <t>SCAA LM</t>
  </si>
  <si>
    <t>YC</t>
  </si>
  <si>
    <t>SA</t>
  </si>
  <si>
    <t>Alps 999</t>
  </si>
  <si>
    <t>TIC</t>
  </si>
  <si>
    <t>SCAA-K&amp;L</t>
  </si>
  <si>
    <t>Alps NK</t>
  </si>
  <si>
    <t>Alps</t>
  </si>
  <si>
    <t>PC</t>
  </si>
  <si>
    <t>ALPS-SR</t>
  </si>
  <si>
    <t>2R</t>
  </si>
  <si>
    <t>IMMD</t>
  </si>
  <si>
    <t>Alps SB</t>
  </si>
  <si>
    <t>Poseidon</t>
  </si>
  <si>
    <t>WM</t>
  </si>
  <si>
    <t>EMA</t>
  </si>
  <si>
    <t>Special</t>
  </si>
  <si>
    <t>KT</t>
  </si>
  <si>
    <t>HKP</t>
  </si>
  <si>
    <t>BUOB</t>
  </si>
  <si>
    <t>M103</t>
  </si>
  <si>
    <t>M643</t>
  </si>
  <si>
    <t>M667</t>
  </si>
  <si>
    <t>M593</t>
  </si>
  <si>
    <t>M132</t>
  </si>
  <si>
    <t>M323</t>
  </si>
  <si>
    <t>M287</t>
  </si>
  <si>
    <t>M228</t>
  </si>
  <si>
    <t>M595</t>
  </si>
  <si>
    <t>M629</t>
  </si>
  <si>
    <t>M180</t>
  </si>
  <si>
    <t>M112</t>
  </si>
  <si>
    <t>M666</t>
  </si>
  <si>
    <t>M744</t>
  </si>
  <si>
    <t>M234</t>
  </si>
  <si>
    <t>M213</t>
  </si>
  <si>
    <t>M414</t>
  </si>
  <si>
    <t>M224</t>
  </si>
  <si>
    <t>M592</t>
  </si>
  <si>
    <t>M568</t>
  </si>
  <si>
    <t>M106</t>
  </si>
  <si>
    <t>M337</t>
  </si>
  <si>
    <t>M268</t>
  </si>
  <si>
    <t>M291</t>
  </si>
  <si>
    <t>M229</t>
  </si>
  <si>
    <t>M227</t>
  </si>
  <si>
    <t>M630</t>
  </si>
  <si>
    <t>M596</t>
  </si>
  <si>
    <t>M202</t>
  </si>
  <si>
    <t>M680</t>
  </si>
  <si>
    <t>M665</t>
  </si>
  <si>
    <t>M877</t>
  </si>
  <si>
    <t>M674</t>
  </si>
  <si>
    <t>M331</t>
  </si>
  <si>
    <t>M635</t>
  </si>
  <si>
    <t>M717</t>
  </si>
  <si>
    <t>Thorsten Flaquiere</t>
  </si>
  <si>
    <t>Hello Miami</t>
  </si>
  <si>
    <t>YanYeeC9</t>
  </si>
  <si>
    <t>GIAY</t>
  </si>
  <si>
    <t>ST</t>
  </si>
  <si>
    <t>超級孖寶</t>
  </si>
  <si>
    <t>J&amp;M</t>
  </si>
  <si>
    <t>Lam&amp;zoe</t>
  </si>
  <si>
    <t>輕鬆</t>
  </si>
  <si>
    <t>一二一二</t>
  </si>
  <si>
    <t>C FOR CHOCO</t>
  </si>
  <si>
    <t>2i's Beach Team</t>
  </si>
  <si>
    <t>Bahati</t>
  </si>
  <si>
    <t>souker</t>
  </si>
  <si>
    <t>羚靖</t>
  </si>
  <si>
    <t>CHINGCHUNG</t>
  </si>
  <si>
    <t>青中</t>
  </si>
  <si>
    <t>吳天麗</t>
  </si>
  <si>
    <t>袁廷芝</t>
  </si>
  <si>
    <t>江卓儀</t>
  </si>
  <si>
    <t>李寶瑩</t>
  </si>
  <si>
    <t>廖美恩</t>
  </si>
  <si>
    <t>吳佩兒</t>
  </si>
  <si>
    <t>劉佩婷</t>
  </si>
  <si>
    <t>何慧恩</t>
  </si>
  <si>
    <t>閉清瑜</t>
  </si>
  <si>
    <t>盧慧茵</t>
  </si>
  <si>
    <t>駱純</t>
  </si>
  <si>
    <t>郭小寶</t>
  </si>
  <si>
    <t>曾岳羚</t>
  </si>
  <si>
    <t>陳凱瑤</t>
  </si>
  <si>
    <t>周學林</t>
  </si>
  <si>
    <t>F146</t>
  </si>
  <si>
    <t>F153</t>
  </si>
  <si>
    <t>F115</t>
  </si>
  <si>
    <t>F437</t>
  </si>
  <si>
    <t>F179</t>
  </si>
  <si>
    <t>F202</t>
  </si>
  <si>
    <t>F599</t>
  </si>
  <si>
    <t>F604</t>
  </si>
  <si>
    <t>周祖因</t>
  </si>
  <si>
    <t>黃婉媚</t>
  </si>
  <si>
    <t>歐陽瑋欣</t>
  </si>
  <si>
    <t>杜詠彤</t>
  </si>
  <si>
    <t>布諾珩</t>
  </si>
  <si>
    <t>陸卓玲</t>
  </si>
  <si>
    <t>周影楣</t>
  </si>
  <si>
    <t>李敏婷</t>
  </si>
  <si>
    <t>冼寶琪</t>
  </si>
  <si>
    <t>古蓉蓉</t>
  </si>
  <si>
    <t>吳詠嵐</t>
  </si>
  <si>
    <t>麥芊芮</t>
  </si>
  <si>
    <t>吳詠兒</t>
  </si>
  <si>
    <t>鄒穎琳</t>
  </si>
  <si>
    <t>莫梓晴</t>
  </si>
  <si>
    <t>F649</t>
  </si>
  <si>
    <t>F132</t>
  </si>
  <si>
    <t>F538</t>
  </si>
  <si>
    <t>F530</t>
  </si>
  <si>
    <t>F584</t>
  </si>
  <si>
    <t>F157</t>
  </si>
  <si>
    <t>F395</t>
  </si>
  <si>
    <t>F628</t>
  </si>
  <si>
    <t>F586</t>
  </si>
  <si>
    <r>
      <rPr>
        <b/>
        <sz val="14"/>
        <rFont val="Microsoft JhengHei"/>
        <family val="2"/>
      </rPr>
      <t>球員</t>
    </r>
    <r>
      <rPr>
        <b/>
        <sz val="14"/>
        <rFont val="Calibri"/>
        <family val="2"/>
      </rPr>
      <t>1</t>
    </r>
  </si>
  <si>
    <r>
      <rPr>
        <sz val="14"/>
        <rFont val="Microsoft JhengHei"/>
        <family val="2"/>
      </rPr>
      <t>陳暐晴</t>
    </r>
  </si>
  <si>
    <r>
      <rPr>
        <sz val="14"/>
        <rFont val="Microsoft JhengHei"/>
        <family val="2"/>
      </rPr>
      <t>黃嘉潤</t>
    </r>
  </si>
  <si>
    <r>
      <rPr>
        <sz val="14"/>
        <rFont val="Microsoft JhengHei"/>
        <family val="2"/>
      </rPr>
      <t>黃偉倫</t>
    </r>
  </si>
  <si>
    <r>
      <rPr>
        <sz val="14"/>
        <rFont val="Microsoft JhengHei"/>
        <family val="2"/>
      </rPr>
      <t>袁曉榆</t>
    </r>
  </si>
  <si>
    <r>
      <rPr>
        <sz val="14"/>
        <rFont val="Microsoft JhengHei"/>
        <family val="2"/>
      </rPr>
      <t>杜啟銘</t>
    </r>
  </si>
  <si>
    <r>
      <rPr>
        <sz val="14"/>
        <rFont val="Microsoft JhengHei"/>
        <family val="2"/>
      </rPr>
      <t>勞永鏗</t>
    </r>
  </si>
  <si>
    <r>
      <rPr>
        <sz val="14"/>
        <rFont val="Microsoft JhengHei"/>
        <family val="2"/>
      </rPr>
      <t>王龍</t>
    </r>
  </si>
  <si>
    <r>
      <rPr>
        <sz val="14"/>
        <rFont val="Microsoft JhengHei"/>
        <family val="2"/>
      </rPr>
      <t>蘇浚軒</t>
    </r>
  </si>
  <si>
    <r>
      <rPr>
        <sz val="14"/>
        <rFont val="Microsoft JhengHei"/>
        <family val="2"/>
      </rPr>
      <t>林琪豐</t>
    </r>
  </si>
  <si>
    <r>
      <rPr>
        <sz val="14"/>
        <rFont val="Microsoft JhengHei"/>
        <family val="2"/>
      </rPr>
      <t>鍾浩璋</t>
    </r>
  </si>
  <si>
    <r>
      <rPr>
        <sz val="14"/>
        <rFont val="Microsoft JhengHei"/>
        <family val="2"/>
      </rPr>
      <t>徐錦龍</t>
    </r>
  </si>
  <si>
    <r>
      <rPr>
        <sz val="14"/>
        <rFont val="Microsoft JhengHei"/>
        <family val="2"/>
      </rPr>
      <t>李家俊</t>
    </r>
  </si>
  <si>
    <r>
      <rPr>
        <sz val="14"/>
        <rFont val="Microsoft JhengHei"/>
        <family val="2"/>
      </rPr>
      <t>梁景嵐</t>
    </r>
  </si>
  <si>
    <r>
      <rPr>
        <sz val="14"/>
        <rFont val="Microsoft JhengHei"/>
        <family val="2"/>
      </rPr>
      <t>戴展峯</t>
    </r>
  </si>
  <si>
    <r>
      <rPr>
        <sz val="14"/>
        <rFont val="Microsoft JhengHei"/>
        <family val="2"/>
      </rPr>
      <t>簡溢傑</t>
    </r>
  </si>
  <si>
    <r>
      <rPr>
        <sz val="14"/>
        <rFont val="Microsoft JhengHei"/>
        <family val="2"/>
      </rPr>
      <t>李俊傑</t>
    </r>
  </si>
  <si>
    <r>
      <rPr>
        <sz val="14"/>
        <rFont val="Microsoft JhengHei"/>
        <family val="2"/>
      </rPr>
      <t>張富鍵</t>
    </r>
  </si>
  <si>
    <r>
      <rPr>
        <sz val="14"/>
        <rFont val="Microsoft JhengHei"/>
        <family val="2"/>
      </rPr>
      <t>陳卓熙</t>
    </r>
  </si>
  <si>
    <r>
      <rPr>
        <sz val="14"/>
        <rFont val="Microsoft JhengHei"/>
        <family val="2"/>
      </rPr>
      <t>余天樂</t>
    </r>
  </si>
  <si>
    <r>
      <rPr>
        <sz val="14"/>
        <rFont val="Microsoft JhengHei"/>
        <family val="2"/>
      </rPr>
      <t>張永暉</t>
    </r>
  </si>
  <si>
    <r>
      <rPr>
        <sz val="14"/>
        <rFont val="Microsoft JhengHei"/>
        <family val="2"/>
      </rPr>
      <t>柳凱富</t>
    </r>
  </si>
  <si>
    <r>
      <rPr>
        <sz val="14"/>
        <rFont val="Microsoft JhengHei"/>
        <family val="2"/>
      </rPr>
      <t>簡詩恆</t>
    </r>
  </si>
  <si>
    <r>
      <rPr>
        <sz val="14"/>
        <rFont val="Microsoft JhengHei"/>
        <family val="2"/>
      </rPr>
      <t>劉梓浩</t>
    </r>
  </si>
  <si>
    <r>
      <rPr>
        <sz val="14"/>
        <rFont val="Microsoft JhengHei"/>
        <family val="2"/>
      </rPr>
      <t>鄭晉宏</t>
    </r>
  </si>
  <si>
    <r>
      <rPr>
        <sz val="14"/>
        <rFont val="Microsoft JhengHei"/>
        <family val="2"/>
      </rPr>
      <t>郭永輝</t>
    </r>
  </si>
  <si>
    <r>
      <rPr>
        <sz val="14"/>
        <rFont val="Microsoft JhengHei"/>
        <family val="2"/>
      </rPr>
      <t>鍾成輝</t>
    </r>
  </si>
  <si>
    <r>
      <rPr>
        <sz val="14"/>
        <rFont val="Microsoft JhengHei"/>
        <family val="2"/>
      </rPr>
      <t>黃俊偉</t>
    </r>
  </si>
  <si>
    <r>
      <rPr>
        <sz val="14"/>
        <rFont val="Microsoft JhengHei"/>
        <family val="2"/>
      </rPr>
      <t>謝偉鈺</t>
    </r>
  </si>
  <si>
    <r>
      <rPr>
        <sz val="14"/>
        <rFont val="Microsoft JhengHei"/>
        <family val="2"/>
      </rPr>
      <t>葉志誠</t>
    </r>
  </si>
  <si>
    <r>
      <rPr>
        <sz val="14"/>
        <rFont val="Microsoft JhengHei"/>
        <family val="2"/>
      </rPr>
      <t>林惠龍</t>
    </r>
  </si>
  <si>
    <r>
      <rPr>
        <sz val="14"/>
        <rFont val="Microsoft JhengHei"/>
        <family val="2"/>
      </rPr>
      <t>吳國豪</t>
    </r>
  </si>
  <si>
    <r>
      <rPr>
        <sz val="14"/>
        <rFont val="Microsoft JhengHei"/>
        <family val="2"/>
      </rPr>
      <t>鄧耀文</t>
    </r>
  </si>
  <si>
    <r>
      <rPr>
        <sz val="14"/>
        <rFont val="Microsoft JhengHei"/>
        <family val="2"/>
      </rPr>
      <t>王澄晞</t>
    </r>
  </si>
  <si>
    <r>
      <rPr>
        <sz val="14"/>
        <rFont val="Microsoft JhengHei"/>
        <family val="2"/>
      </rPr>
      <t>楊向華</t>
    </r>
  </si>
  <si>
    <r>
      <rPr>
        <sz val="14"/>
        <rFont val="Microsoft JhengHei"/>
        <family val="2"/>
      </rPr>
      <t>李霆峯</t>
    </r>
  </si>
  <si>
    <r>
      <rPr>
        <sz val="14"/>
        <rFont val="Microsoft JhengHei"/>
        <family val="2"/>
      </rPr>
      <t>李啟藍</t>
    </r>
  </si>
  <si>
    <r>
      <rPr>
        <sz val="14"/>
        <rFont val="Microsoft JhengHei"/>
        <family val="2"/>
      </rPr>
      <t>張俊彥</t>
    </r>
  </si>
  <si>
    <r>
      <rPr>
        <sz val="14"/>
        <rFont val="Microsoft JhengHei"/>
        <family val="2"/>
      </rPr>
      <t>張淦邦</t>
    </r>
  </si>
  <si>
    <r>
      <rPr>
        <sz val="14"/>
        <rFont val="Microsoft JhengHei"/>
        <family val="2"/>
      </rPr>
      <t>李日東</t>
    </r>
  </si>
  <si>
    <r>
      <rPr>
        <sz val="14"/>
        <rFont val="Microsoft JhengHei"/>
        <family val="2"/>
      </rPr>
      <t>柳子諾</t>
    </r>
  </si>
  <si>
    <r>
      <rPr>
        <sz val="14"/>
        <rFont val="Microsoft JhengHei"/>
        <family val="2"/>
      </rPr>
      <t>莫海健</t>
    </r>
  </si>
  <si>
    <r>
      <rPr>
        <sz val="14"/>
        <rFont val="Microsoft JhengHei"/>
        <family val="2"/>
      </rPr>
      <t>陳嘉浩</t>
    </r>
  </si>
  <si>
    <r>
      <rPr>
        <sz val="14"/>
        <rFont val="Microsoft JhengHei"/>
        <family val="2"/>
      </rPr>
      <t>林柏均</t>
    </r>
  </si>
  <si>
    <r>
      <rPr>
        <sz val="14"/>
        <rFont val="Microsoft JhengHei"/>
        <family val="2"/>
      </rPr>
      <t>程文達</t>
    </r>
  </si>
  <si>
    <r>
      <rPr>
        <sz val="14"/>
        <rFont val="Microsoft JhengHei"/>
        <family val="2"/>
      </rPr>
      <t>文駿軒</t>
    </r>
  </si>
  <si>
    <r>
      <rPr>
        <sz val="14"/>
        <rFont val="Microsoft JhengHei"/>
        <family val="2"/>
      </rPr>
      <t>陳鉅威</t>
    </r>
  </si>
  <si>
    <t>NEW</t>
  </si>
  <si>
    <t>NEW</t>
  </si>
  <si>
    <t>M887</t>
  </si>
  <si>
    <t>M891</t>
  </si>
  <si>
    <t>M896</t>
  </si>
  <si>
    <t>M880</t>
  </si>
  <si>
    <t>M883</t>
  </si>
  <si>
    <t>NEW</t>
  </si>
  <si>
    <t>M653</t>
  </si>
  <si>
    <t>M642</t>
  </si>
  <si>
    <r>
      <rPr>
        <sz val="16"/>
        <rFont val="Microsoft JhengHei"/>
        <family val="2"/>
      </rPr>
      <t>第一階段：小組單循環比賽</t>
    </r>
  </si>
  <si>
    <r>
      <rPr>
        <sz val="16"/>
        <color indexed="12"/>
        <rFont val="Microsoft JhengHei"/>
        <family val="2"/>
      </rPr>
      <t>種子隊名單</t>
    </r>
    <r>
      <rPr>
        <sz val="16"/>
        <color indexed="12"/>
        <rFont val="Calibri"/>
        <family val="2"/>
      </rPr>
      <t>(</t>
    </r>
    <r>
      <rPr>
        <sz val="16"/>
        <color indexed="12"/>
        <rFont val="Microsoft JhengHei"/>
        <family val="2"/>
      </rPr>
      <t>表二</t>
    </r>
    <r>
      <rPr>
        <sz val="16"/>
        <color indexed="12"/>
        <rFont val="Calibri"/>
        <family val="2"/>
      </rPr>
      <t>)</t>
    </r>
  </si>
  <si>
    <r>
      <rPr>
        <b/>
        <sz val="14"/>
        <color indexed="12"/>
        <rFont val="Microsoft JhengHei"/>
        <family val="2"/>
      </rPr>
      <t>種子編號</t>
    </r>
  </si>
  <si>
    <r>
      <rPr>
        <b/>
        <sz val="14"/>
        <rFont val="Microsoft JhengHei"/>
        <family val="2"/>
      </rPr>
      <t>積分</t>
    </r>
  </si>
  <si>
    <r>
      <rPr>
        <b/>
        <sz val="14"/>
        <rFont val="Microsoft JhengHei"/>
        <family val="2"/>
      </rPr>
      <t>抽籤結果</t>
    </r>
  </si>
  <si>
    <r>
      <rPr>
        <b/>
        <sz val="14"/>
        <rFont val="Microsoft JhengHei"/>
        <family val="2"/>
      </rPr>
      <t>隊名</t>
    </r>
  </si>
  <si>
    <r>
      <rPr>
        <b/>
        <sz val="14"/>
        <rFont val="Microsoft JhengHei"/>
        <family val="2"/>
      </rPr>
      <t>註冊編號</t>
    </r>
  </si>
  <si>
    <r>
      <rPr>
        <b/>
        <sz val="14"/>
        <rFont val="Microsoft JhengHei"/>
        <family val="2"/>
      </rPr>
      <t>球員</t>
    </r>
    <r>
      <rPr>
        <b/>
        <sz val="14"/>
        <rFont val="Calibri"/>
        <family val="2"/>
      </rPr>
      <t>2</t>
    </r>
  </si>
  <si>
    <r>
      <rPr>
        <b/>
        <sz val="14"/>
        <rFont val="Microsoft JhengHei"/>
        <family val="2"/>
      </rPr>
      <t>註冊編號</t>
    </r>
  </si>
  <si>
    <r>
      <rPr>
        <b/>
        <sz val="14"/>
        <rFont val="Microsoft JhengHei"/>
        <family val="2"/>
      </rPr>
      <t>抽籤結果</t>
    </r>
  </si>
  <si>
    <r>
      <rPr>
        <b/>
        <sz val="14"/>
        <rFont val="Microsoft JhengHei"/>
        <family val="2"/>
      </rPr>
      <t>備註</t>
    </r>
  </si>
  <si>
    <r>
      <rPr>
        <sz val="14"/>
        <rFont val="Microsoft JhengHei"/>
        <family val="2"/>
      </rPr>
      <t>王沛林</t>
    </r>
  </si>
  <si>
    <r>
      <rPr>
        <sz val="14"/>
        <rFont val="Microsoft JhengHei"/>
        <family val="2"/>
      </rPr>
      <t>黃冠邦</t>
    </r>
  </si>
  <si>
    <r>
      <rPr>
        <sz val="14"/>
        <rFont val="Microsoft JhengHei"/>
        <family val="2"/>
      </rPr>
      <t>楊博文</t>
    </r>
  </si>
  <si>
    <r>
      <rPr>
        <sz val="14"/>
        <rFont val="Microsoft JhengHei"/>
        <family val="2"/>
      </rPr>
      <t>張綽航</t>
    </r>
  </si>
  <si>
    <r>
      <rPr>
        <sz val="14"/>
        <rFont val="Microsoft JhengHei"/>
        <family val="2"/>
      </rPr>
      <t>莊紀來</t>
    </r>
  </si>
  <si>
    <r>
      <rPr>
        <sz val="14"/>
        <rFont val="Microsoft JhengHei"/>
        <family val="2"/>
      </rPr>
      <t>曾浩深</t>
    </r>
  </si>
  <si>
    <r>
      <rPr>
        <sz val="14"/>
        <rFont val="Microsoft JhengHei"/>
        <family val="2"/>
      </rPr>
      <t>古顯庭</t>
    </r>
  </si>
  <si>
    <r>
      <rPr>
        <sz val="14"/>
        <rFont val="Microsoft JhengHei"/>
        <family val="2"/>
      </rPr>
      <t>安柱</t>
    </r>
  </si>
  <si>
    <r>
      <rPr>
        <sz val="14"/>
        <rFont val="Microsoft JhengHei"/>
        <family val="2"/>
      </rPr>
      <t>饒明淦</t>
    </r>
  </si>
  <si>
    <r>
      <rPr>
        <sz val="14"/>
        <rFont val="Microsoft JhengHei"/>
        <family val="2"/>
      </rPr>
      <t>廖樞麒</t>
    </r>
  </si>
  <si>
    <r>
      <rPr>
        <sz val="14"/>
        <rFont val="Microsoft JhengHei"/>
        <family val="2"/>
      </rPr>
      <t>李梓恆</t>
    </r>
  </si>
  <si>
    <r>
      <t xml:space="preserve">ALPS - </t>
    </r>
    <r>
      <rPr>
        <sz val="14"/>
        <rFont val="Microsoft JhengHei"/>
        <family val="2"/>
      </rPr>
      <t>廢青</t>
    </r>
  </si>
  <si>
    <r>
      <rPr>
        <sz val="14"/>
        <rFont val="Microsoft JhengHei"/>
        <family val="2"/>
      </rPr>
      <t>蔡國培</t>
    </r>
  </si>
  <si>
    <r>
      <rPr>
        <sz val="14"/>
        <rFont val="Microsoft JhengHei"/>
        <family val="2"/>
      </rPr>
      <t>甘力軒</t>
    </r>
  </si>
  <si>
    <r>
      <rPr>
        <sz val="14"/>
        <rFont val="Microsoft JhengHei"/>
        <family val="2"/>
      </rPr>
      <t>蕭頌燊</t>
    </r>
  </si>
  <si>
    <r>
      <rPr>
        <sz val="14"/>
        <rFont val="Microsoft JhengHei"/>
        <family val="2"/>
      </rPr>
      <t>哈佬邁阿密</t>
    </r>
  </si>
  <si>
    <r>
      <rPr>
        <sz val="14"/>
        <rFont val="Microsoft JhengHei"/>
        <family val="2"/>
      </rPr>
      <t>李健禧</t>
    </r>
  </si>
  <si>
    <r>
      <rPr>
        <sz val="14"/>
        <rFont val="Microsoft JhengHei"/>
        <family val="2"/>
      </rPr>
      <t>張志坤</t>
    </r>
  </si>
  <si>
    <r>
      <rPr>
        <sz val="14"/>
        <rFont val="Microsoft JhengHei"/>
        <family val="2"/>
      </rPr>
      <t>黃駿安</t>
    </r>
  </si>
  <si>
    <r>
      <rPr>
        <sz val="14"/>
        <rFont val="Microsoft JhengHei"/>
        <family val="2"/>
      </rPr>
      <t>麥浩暘</t>
    </r>
  </si>
  <si>
    <r>
      <rPr>
        <sz val="14"/>
        <rFont val="Microsoft JhengHei"/>
        <family val="2"/>
      </rPr>
      <t>北極熊</t>
    </r>
  </si>
  <si>
    <r>
      <rPr>
        <sz val="14"/>
        <rFont val="Microsoft JhengHei"/>
        <family val="2"/>
      </rPr>
      <t>林敬淳</t>
    </r>
  </si>
  <si>
    <r>
      <rPr>
        <sz val="14"/>
        <rFont val="Microsoft JhengHei"/>
        <family val="2"/>
      </rPr>
      <t>華英捉雞仔</t>
    </r>
  </si>
  <si>
    <r>
      <rPr>
        <sz val="14"/>
        <rFont val="Microsoft JhengHei"/>
        <family val="2"/>
      </rPr>
      <t>謝鍵泓</t>
    </r>
  </si>
  <si>
    <r>
      <rPr>
        <sz val="14"/>
        <rFont val="Microsoft JhengHei"/>
        <family val="2"/>
      </rPr>
      <t>撈碧鵰</t>
    </r>
  </si>
  <si>
    <r>
      <rPr>
        <sz val="14"/>
        <rFont val="Microsoft JhengHei"/>
        <family val="2"/>
      </rPr>
      <t>黃志傑</t>
    </r>
  </si>
  <si>
    <r>
      <rPr>
        <sz val="14"/>
        <rFont val="Microsoft JhengHei"/>
        <family val="2"/>
      </rPr>
      <t>劉隽永</t>
    </r>
  </si>
  <si>
    <r>
      <rPr>
        <sz val="14"/>
        <rFont val="Microsoft JhengHei"/>
        <family val="2"/>
      </rPr>
      <t>梁鏡濠</t>
    </r>
  </si>
  <si>
    <r>
      <rPr>
        <sz val="14"/>
        <rFont val="Microsoft JhengHei"/>
        <family val="2"/>
      </rPr>
      <t>梁俊毅</t>
    </r>
  </si>
  <si>
    <r>
      <rPr>
        <sz val="14"/>
        <rFont val="Microsoft JhengHei"/>
        <family val="2"/>
      </rPr>
      <t>黃梓恆</t>
    </r>
  </si>
  <si>
    <r>
      <rPr>
        <sz val="14"/>
        <rFont val="Microsoft JhengHei"/>
        <family val="2"/>
      </rPr>
      <t>隨心</t>
    </r>
  </si>
  <si>
    <r>
      <rPr>
        <sz val="14"/>
        <rFont val="Microsoft JhengHei"/>
        <family val="2"/>
      </rPr>
      <t>譚錦鴻</t>
    </r>
  </si>
  <si>
    <r>
      <rPr>
        <sz val="14"/>
        <rFont val="Microsoft JhengHei"/>
        <family val="2"/>
      </rPr>
      <t>周海斌</t>
    </r>
  </si>
  <si>
    <r>
      <rPr>
        <sz val="14"/>
        <rFont val="Microsoft JhengHei"/>
        <family val="2"/>
      </rPr>
      <t>余瑞琨</t>
    </r>
  </si>
  <si>
    <r>
      <rPr>
        <sz val="14"/>
        <rFont val="Microsoft JhengHei"/>
        <family val="2"/>
      </rPr>
      <t>呂致霖</t>
    </r>
  </si>
  <si>
    <r>
      <rPr>
        <sz val="14"/>
        <rFont val="Microsoft JhengHei"/>
        <family val="2"/>
      </rPr>
      <t>霖完未</t>
    </r>
    <r>
      <rPr>
        <sz val="14"/>
        <rFont val="Calibri"/>
        <family val="2"/>
      </rPr>
      <t>jack</t>
    </r>
  </si>
  <si>
    <r>
      <rPr>
        <sz val="14"/>
        <rFont val="Microsoft JhengHei"/>
        <family val="2"/>
      </rPr>
      <t>陳浩霖</t>
    </r>
  </si>
  <si>
    <r>
      <rPr>
        <sz val="14"/>
        <rFont val="Microsoft JhengHei"/>
        <family val="2"/>
      </rPr>
      <t>蕭穎康</t>
    </r>
  </si>
  <si>
    <r>
      <rPr>
        <sz val="14"/>
        <rFont val="Microsoft JhengHei"/>
        <family val="2"/>
      </rPr>
      <t>王沛根</t>
    </r>
  </si>
  <si>
    <r>
      <rPr>
        <sz val="14"/>
        <rFont val="Microsoft JhengHei"/>
        <family val="2"/>
      </rPr>
      <t>蔡偉傑</t>
    </r>
  </si>
  <si>
    <r>
      <rPr>
        <sz val="14"/>
        <rFont val="Microsoft JhengHei"/>
        <family val="2"/>
      </rPr>
      <t>陳品全</t>
    </r>
  </si>
  <si>
    <r>
      <rPr>
        <sz val="14"/>
        <rFont val="Microsoft JhengHei"/>
        <family val="2"/>
      </rPr>
      <t>梁智華</t>
    </r>
  </si>
  <si>
    <r>
      <rPr>
        <sz val="14"/>
        <rFont val="Microsoft JhengHei"/>
        <family val="2"/>
      </rPr>
      <t>黃兆安</t>
    </r>
  </si>
  <si>
    <r>
      <rPr>
        <sz val="14"/>
        <rFont val="Microsoft JhengHei"/>
        <family val="2"/>
      </rPr>
      <t>陳樂恆</t>
    </r>
  </si>
  <si>
    <r>
      <rPr>
        <sz val="14"/>
        <rFont val="Microsoft JhengHei"/>
        <family val="2"/>
      </rPr>
      <t>張海鷹</t>
    </r>
  </si>
  <si>
    <r>
      <rPr>
        <sz val="14"/>
        <rFont val="Microsoft JhengHei"/>
        <family val="2"/>
      </rPr>
      <t>丘至剛</t>
    </r>
  </si>
  <si>
    <r>
      <rPr>
        <sz val="14"/>
        <rFont val="Microsoft JhengHei"/>
        <family val="2"/>
      </rPr>
      <t>李烈峰</t>
    </r>
  </si>
  <si>
    <r>
      <rPr>
        <sz val="14"/>
        <rFont val="Microsoft JhengHei"/>
        <family val="2"/>
      </rPr>
      <t>梁卓斌</t>
    </r>
  </si>
  <si>
    <r>
      <rPr>
        <sz val="14"/>
        <rFont val="Microsoft JhengHei"/>
        <family val="2"/>
      </rPr>
      <t>魏雋仁</t>
    </r>
  </si>
  <si>
    <r>
      <rPr>
        <sz val="14"/>
        <rFont val="Microsoft JhengHei"/>
        <family val="2"/>
      </rPr>
      <t>鍾景霆</t>
    </r>
  </si>
  <si>
    <r>
      <rPr>
        <sz val="14"/>
        <rFont val="Microsoft JhengHei"/>
        <family val="2"/>
      </rPr>
      <t>黃永佳</t>
    </r>
  </si>
  <si>
    <r>
      <t>2/4</t>
    </r>
    <r>
      <rPr>
        <sz val="14"/>
        <rFont val="Microsoft JhengHei"/>
        <family val="2"/>
      </rPr>
      <t>子</t>
    </r>
  </si>
  <si>
    <r>
      <rPr>
        <sz val="14"/>
        <rFont val="Microsoft JhengHei"/>
        <family val="2"/>
      </rPr>
      <t>謝釋賢</t>
    </r>
  </si>
  <si>
    <r>
      <rPr>
        <sz val="14"/>
        <rFont val="Microsoft JhengHei"/>
        <family val="2"/>
      </rPr>
      <t>蘇嘉諾</t>
    </r>
  </si>
  <si>
    <r>
      <rPr>
        <sz val="14"/>
        <rFont val="Microsoft JhengHei"/>
        <family val="2"/>
      </rPr>
      <t>鐘聲隊</t>
    </r>
    <r>
      <rPr>
        <sz val="14"/>
        <rFont val="Calibri"/>
        <family val="2"/>
      </rPr>
      <t>6AJK</t>
    </r>
  </si>
  <si>
    <r>
      <rPr>
        <sz val="14"/>
        <rFont val="Microsoft JhengHei"/>
        <family val="2"/>
      </rPr>
      <t>陳兆聰</t>
    </r>
  </si>
  <si>
    <r>
      <rPr>
        <sz val="14"/>
        <rFont val="Microsoft JhengHei"/>
        <family val="2"/>
      </rPr>
      <t>黃永灝</t>
    </r>
  </si>
  <si>
    <r>
      <rPr>
        <sz val="14"/>
        <rFont val="Microsoft JhengHei"/>
        <family val="2"/>
      </rPr>
      <t>麥子健</t>
    </r>
  </si>
  <si>
    <r>
      <rPr>
        <sz val="14"/>
        <rFont val="Microsoft JhengHei"/>
        <family val="2"/>
      </rPr>
      <t>莫皓智</t>
    </r>
  </si>
  <si>
    <r>
      <rPr>
        <sz val="14"/>
        <rFont val="Microsoft JhengHei"/>
        <family val="2"/>
      </rPr>
      <t>黃震</t>
    </r>
  </si>
  <si>
    <r>
      <rPr>
        <sz val="14"/>
        <rFont val="Microsoft JhengHei"/>
        <family val="2"/>
      </rPr>
      <t>袁廣濤</t>
    </r>
  </si>
  <si>
    <r>
      <rPr>
        <sz val="14"/>
        <rFont val="Microsoft JhengHei"/>
        <family val="2"/>
      </rPr>
      <t>塞爾特人</t>
    </r>
  </si>
  <si>
    <r>
      <rPr>
        <sz val="14"/>
        <rFont val="Microsoft JhengHei"/>
        <family val="2"/>
      </rPr>
      <t>張智行</t>
    </r>
  </si>
  <si>
    <r>
      <rPr>
        <sz val="14"/>
        <rFont val="Microsoft JhengHei"/>
        <family val="2"/>
      </rPr>
      <t>兄弟草</t>
    </r>
  </si>
  <si>
    <r>
      <rPr>
        <sz val="14"/>
        <rFont val="Microsoft JhengHei"/>
        <family val="2"/>
      </rPr>
      <t>陳志浩</t>
    </r>
  </si>
  <si>
    <t>F596</t>
  </si>
  <si>
    <t>林詩敏</t>
  </si>
  <si>
    <t>F708</t>
  </si>
  <si>
    <t>F537</t>
  </si>
  <si>
    <t>NEW</t>
  </si>
  <si>
    <t>曾超瓊</t>
  </si>
  <si>
    <t>NEW</t>
  </si>
  <si>
    <t>NEW</t>
  </si>
  <si>
    <t>F531</t>
  </si>
  <si>
    <t>F616</t>
  </si>
  <si>
    <t>F148</t>
  </si>
  <si>
    <t>F233</t>
  </si>
  <si>
    <t>F687</t>
  </si>
  <si>
    <t>小組賽兩局制，每球得分制，需至少領前兩分為勝1局，並無上限分.每勝一場得3分，每負一場得0分，平手各得1分。</t>
  </si>
  <si>
    <t>複賽三局兩勝制，每球得分制，需至少領前兩分為勝1局，並無上限分.</t>
  </si>
  <si>
    <t>報　　到</t>
  </si>
  <si>
    <t>比賽制服</t>
  </si>
  <si>
    <t>比賽規則</t>
  </si>
  <si>
    <t>球員不可用上手手指﹝虛攻﹞完成攻擊性擊球</t>
  </si>
  <si>
    <t>所有參賽隊伍須於規定時間前15分鐘，向司令台報到。</t>
  </si>
  <si>
    <t>如發現冒名頂替者，則其球隊之比賽資格及所得成績分將被取消。</t>
  </si>
  <si>
    <r>
      <t>比賽隊伍必須穿著比賽制服</t>
    </r>
  </si>
  <si>
    <t>採用國際排球協會最新之沙灘排球現規則，網高及球場面積如下：</t>
  </si>
  <si>
    <t>男子網高2.43米，女子網高2.24米</t>
  </si>
  <si>
    <t xml:space="preserve">球場：16米x 8米；半場8米x 8米 </t>
  </si>
  <si>
    <t>一,二局每累積7分,決勝局每累積5分交換場地作賽</t>
  </si>
  <si>
    <t>每隊每局一次暫停,限時30秒,只有隊長可以要求暫停</t>
  </si>
  <si>
    <t>技術暫停：只設於一,二局,兩隊得分總和21分時自動執行,限時30秒.</t>
  </si>
  <si>
    <t>凡 NO SHOW 將不獲積分</t>
  </si>
  <si>
    <t xml:space="preserve"> 2017 康文盃沙灘排球公開賽</t>
  </si>
  <si>
    <t>比賽須知</t>
  </si>
  <si>
    <t>SEED#32</t>
  </si>
  <si>
    <t>SEED#33</t>
  </si>
  <si>
    <t>SEED#39</t>
  </si>
  <si>
    <t>SEED#40</t>
  </si>
  <si>
    <t>SEED#41</t>
  </si>
  <si>
    <t>QT1</t>
  </si>
  <si>
    <t>QT2</t>
  </si>
  <si>
    <t>QT3</t>
  </si>
  <si>
    <t>P1</t>
  </si>
  <si>
    <t>P1</t>
  </si>
  <si>
    <t>P2</t>
  </si>
  <si>
    <t>P2</t>
  </si>
  <si>
    <t>A1</t>
  </si>
  <si>
    <t>B1</t>
  </si>
  <si>
    <t>C1</t>
  </si>
  <si>
    <t>D1,E1</t>
  </si>
  <si>
    <t>F1</t>
  </si>
  <si>
    <t>F1</t>
  </si>
  <si>
    <t>G1,H1</t>
  </si>
  <si>
    <t>I1</t>
  </si>
  <si>
    <t>I1</t>
  </si>
  <si>
    <t>J1</t>
  </si>
  <si>
    <t>J1</t>
  </si>
  <si>
    <t>K1</t>
  </si>
  <si>
    <t>K1</t>
  </si>
  <si>
    <t>L1</t>
  </si>
  <si>
    <t>L1</t>
  </si>
  <si>
    <t>M1</t>
  </si>
  <si>
    <t>M1</t>
  </si>
  <si>
    <t>N1</t>
  </si>
  <si>
    <t>O1</t>
  </si>
  <si>
    <t>O1</t>
  </si>
  <si>
    <t>P1</t>
  </si>
  <si>
    <t>O1,P1</t>
  </si>
  <si>
    <t>O2</t>
  </si>
  <si>
    <t>O2</t>
  </si>
  <si>
    <t>N2</t>
  </si>
  <si>
    <t>M2</t>
  </si>
  <si>
    <t>M2</t>
  </si>
  <si>
    <t>K2,L2</t>
  </si>
  <si>
    <t>J2</t>
  </si>
  <si>
    <t>J2</t>
  </si>
  <si>
    <t>F2</t>
  </si>
  <si>
    <t>E2</t>
  </si>
  <si>
    <t>D2</t>
  </si>
  <si>
    <t>C2</t>
  </si>
  <si>
    <t>C3</t>
  </si>
  <si>
    <t>H3</t>
  </si>
  <si>
    <t>I3</t>
  </si>
  <si>
    <t>I3</t>
  </si>
  <si>
    <t>J3</t>
  </si>
  <si>
    <t>J3</t>
  </si>
  <si>
    <t>K3</t>
  </si>
  <si>
    <t>K3</t>
  </si>
  <si>
    <t>I1</t>
  </si>
  <si>
    <t>J1</t>
  </si>
  <si>
    <t>K1</t>
  </si>
  <si>
    <t>N2</t>
  </si>
  <si>
    <t>F2</t>
  </si>
  <si>
    <t>E2</t>
  </si>
  <si>
    <t>D2</t>
  </si>
  <si>
    <t>C1</t>
  </si>
  <si>
    <t>F1</t>
  </si>
  <si>
    <t>P</t>
  </si>
  <si>
    <t>P3</t>
  </si>
  <si>
    <t>O3</t>
  </si>
  <si>
    <t>A2</t>
  </si>
  <si>
    <t>A3</t>
  </si>
  <si>
    <t>A3</t>
  </si>
  <si>
    <t>B2</t>
  </si>
  <si>
    <t>B3</t>
  </si>
  <si>
    <t>D1</t>
  </si>
  <si>
    <t>D3</t>
  </si>
  <si>
    <t>E1</t>
  </si>
  <si>
    <t>E3</t>
  </si>
  <si>
    <t>E3</t>
  </si>
  <si>
    <t>F3</t>
  </si>
  <si>
    <t>F3</t>
  </si>
  <si>
    <t>G1</t>
  </si>
  <si>
    <t>G2</t>
  </si>
  <si>
    <t>G3</t>
  </si>
  <si>
    <t>H1</t>
  </si>
  <si>
    <t>H2</t>
  </si>
  <si>
    <t>I2</t>
  </si>
  <si>
    <t>I2</t>
  </si>
  <si>
    <t>K2</t>
  </si>
  <si>
    <t>K2</t>
  </si>
  <si>
    <t>L2</t>
  </si>
  <si>
    <t>L2</t>
  </si>
  <si>
    <t>L3</t>
  </si>
  <si>
    <t>L3</t>
  </si>
  <si>
    <t>M3</t>
  </si>
  <si>
    <t>N3</t>
  </si>
  <si>
    <t>H2,I2</t>
  </si>
  <si>
    <t>H2,I2</t>
  </si>
  <si>
    <t>A2,A3,B2,C2</t>
  </si>
  <si>
    <t>A2,A3,B2,C2</t>
  </si>
  <si>
    <t>C3,D3,E3,F3</t>
  </si>
  <si>
    <t>C3,D3,E3,F3</t>
  </si>
  <si>
    <t>DRAW</t>
  </si>
  <si>
    <t>K3,L3,M3,QT1,QT2,QT3</t>
  </si>
  <si>
    <t>K3,L3,M3,QT1,QT2,QT3</t>
  </si>
  <si>
    <t>D3,E3</t>
  </si>
  <si>
    <t>G4</t>
  </si>
  <si>
    <t>F4</t>
  </si>
  <si>
    <t>E4</t>
  </si>
  <si>
    <t>A4,B4,C4,D4</t>
  </si>
  <si>
    <t>A4,B4,C4,D4</t>
  </si>
  <si>
    <t>A4</t>
  </si>
  <si>
    <t>B4</t>
  </si>
  <si>
    <t>C4</t>
  </si>
  <si>
    <t>D4</t>
  </si>
  <si>
    <t>H4</t>
  </si>
  <si>
    <t>Playing Schedule (Women)</t>
  </si>
  <si>
    <t>Playing Schedule (Men)</t>
  </si>
  <si>
    <r>
      <rPr>
        <sz val="14"/>
        <rFont val="微軟正黑體"/>
        <family val="2"/>
      </rPr>
      <t>葵青</t>
    </r>
    <r>
      <rPr>
        <sz val="14"/>
        <rFont val="Calibri"/>
        <family val="2"/>
      </rPr>
      <t xml:space="preserve"> - vs</t>
    </r>
    <r>
      <rPr>
        <sz val="14"/>
        <rFont val="微軟正黑體"/>
        <family val="2"/>
      </rPr>
      <t>蠢嵐</t>
    </r>
  </si>
  <si>
    <t>QT1</t>
  </si>
  <si>
    <t>QT2</t>
  </si>
  <si>
    <t>QT3</t>
  </si>
  <si>
    <t>D1</t>
  </si>
  <si>
    <t>P1</t>
  </si>
  <si>
    <t>L2</t>
  </si>
  <si>
    <t>B2</t>
  </si>
  <si>
    <t>C2</t>
  </si>
  <si>
    <t>A2</t>
  </si>
  <si>
    <t>豪華團</t>
  </si>
  <si>
    <t>E3</t>
  </si>
  <si>
    <t>C3</t>
  </si>
  <si>
    <t>QT3</t>
  </si>
  <si>
    <t>L3</t>
  </si>
  <si>
    <t>M3</t>
  </si>
  <si>
    <t>QT2</t>
  </si>
  <si>
    <t>QT1</t>
  </si>
  <si>
    <t>QT2</t>
  </si>
  <si>
    <t>E3</t>
  </si>
  <si>
    <t>A4</t>
  </si>
  <si>
    <t>B4</t>
  </si>
  <si>
    <t>D4</t>
  </si>
  <si>
    <t>The Playing Schedule MAY BE affected by the progression of previous match days</t>
  </si>
  <si>
    <t>MAB1</t>
  </si>
  <si>
    <t>1st digit</t>
  </si>
  <si>
    <t>Starting Time</t>
  </si>
  <si>
    <t>Serial No.</t>
  </si>
  <si>
    <t>2nd digit</t>
  </si>
  <si>
    <t>Division</t>
  </si>
  <si>
    <t>3rd digit</t>
  </si>
  <si>
    <t>Pool</t>
  </si>
  <si>
    <t>4th digit</t>
  </si>
  <si>
    <t>Match No.</t>
  </si>
  <si>
    <t>LUNCH BREAK (T.B.C.)</t>
  </si>
  <si>
    <t>MAB1</t>
  </si>
  <si>
    <t>Division</t>
  </si>
  <si>
    <t>MAB1</t>
  </si>
  <si>
    <t>Division</t>
  </si>
  <si>
    <t>MAB1</t>
  </si>
  <si>
    <t>Division</t>
  </si>
  <si>
    <t>MAB1</t>
  </si>
  <si>
    <t>WA1</t>
  </si>
  <si>
    <t>WA2</t>
  </si>
  <si>
    <t>2017 LCSD Cup Time-table</t>
  </si>
  <si>
    <t>MD3</t>
  </si>
  <si>
    <t>WD2</t>
  </si>
  <si>
    <t>MF1</t>
  </si>
  <si>
    <t>MF2</t>
  </si>
  <si>
    <t>MF3</t>
  </si>
  <si>
    <t>MH1</t>
  </si>
  <si>
    <t>MH2</t>
  </si>
  <si>
    <t>MC1</t>
  </si>
  <si>
    <t>WF2</t>
  </si>
  <si>
    <t>WC2</t>
  </si>
  <si>
    <t>WA3</t>
  </si>
  <si>
    <t>MI1</t>
  </si>
  <si>
    <t>MI2</t>
  </si>
  <si>
    <t>MJ2</t>
  </si>
  <si>
    <t>MI3</t>
  </si>
  <si>
    <t>MJ3</t>
  </si>
  <si>
    <t>WG1</t>
  </si>
  <si>
    <t>WG3</t>
  </si>
  <si>
    <t>MA2</t>
  </si>
  <si>
    <t>ME2</t>
  </si>
  <si>
    <t>MN1</t>
  </si>
  <si>
    <t>MP2</t>
  </si>
  <si>
    <t>MO3</t>
  </si>
  <si>
    <t>W2</t>
  </si>
  <si>
    <t>W6</t>
  </si>
  <si>
    <t>W9</t>
  </si>
  <si>
    <t>W3</t>
  </si>
  <si>
    <t>W7</t>
  </si>
  <si>
    <t>W5</t>
  </si>
  <si>
    <t>W12</t>
  </si>
  <si>
    <t>W4</t>
  </si>
  <si>
    <t>MM1</t>
  </si>
  <si>
    <t>ML1</t>
  </si>
  <si>
    <t>M13</t>
  </si>
  <si>
    <t>M23</t>
  </si>
  <si>
    <t>M14</t>
  </si>
  <si>
    <t>M16</t>
  </si>
  <si>
    <t>M24</t>
  </si>
  <si>
    <t>M27</t>
  </si>
  <si>
    <t>M30</t>
  </si>
  <si>
    <t>WC4</t>
  </si>
  <si>
    <t>WE4</t>
  </si>
  <si>
    <t>WC6</t>
  </si>
  <si>
    <t>WE6</t>
  </si>
  <si>
    <t>MD1</t>
  </si>
  <si>
    <t>MD2</t>
  </si>
  <si>
    <t>WA5</t>
  </si>
  <si>
    <t>WA4</t>
  </si>
  <si>
    <t>WD1</t>
  </si>
  <si>
    <t>WD3</t>
  </si>
  <si>
    <t>WD5</t>
  </si>
  <si>
    <t>WD6</t>
  </si>
  <si>
    <t>WD4</t>
  </si>
  <si>
    <t>MJ1</t>
  </si>
  <si>
    <t>WG2</t>
  </si>
  <si>
    <t>WG4</t>
  </si>
  <si>
    <t>WG6</t>
  </si>
  <si>
    <t>WF1</t>
  </si>
  <si>
    <t>WF5</t>
  </si>
  <si>
    <t>WF6</t>
  </si>
  <si>
    <t>M25</t>
  </si>
  <si>
    <t>M26</t>
  </si>
  <si>
    <t>M28</t>
  </si>
  <si>
    <t>M29</t>
  </si>
  <si>
    <t>M31</t>
  </si>
  <si>
    <t>M32</t>
  </si>
  <si>
    <t>W10</t>
  </si>
  <si>
    <t>W11</t>
  </si>
  <si>
    <t>W13</t>
  </si>
  <si>
    <t>W15</t>
  </si>
  <si>
    <t>W16</t>
  </si>
  <si>
    <t>WG5</t>
  </si>
  <si>
    <t>MH3</t>
  </si>
  <si>
    <t>ML2</t>
  </si>
  <si>
    <t>ML3</t>
  </si>
  <si>
    <t>WA6</t>
  </si>
  <si>
    <t>MM2</t>
  </si>
  <si>
    <t>MM3</t>
  </si>
  <si>
    <t>1988 no show</t>
  </si>
  <si>
    <t>QT2</t>
  </si>
  <si>
    <t>QT3</t>
  </si>
  <si>
    <t>TIC</t>
  </si>
  <si>
    <t>IMMD</t>
  </si>
  <si>
    <t>勝出隊伍</t>
  </si>
  <si>
    <r>
      <t>QT3</t>
    </r>
    <r>
      <rPr>
        <b/>
        <sz val="16"/>
        <rFont val="細明體"/>
        <family val="3"/>
      </rPr>
      <t>勝方進入</t>
    </r>
    <r>
      <rPr>
        <b/>
        <sz val="16"/>
        <rFont val="Calibri"/>
        <family val="2"/>
      </rPr>
      <t>P3</t>
    </r>
  </si>
  <si>
    <r>
      <t>QT1</t>
    </r>
    <r>
      <rPr>
        <b/>
        <sz val="16"/>
        <rFont val="細明體"/>
        <family val="3"/>
      </rPr>
      <t>勝方進入</t>
    </r>
    <r>
      <rPr>
        <b/>
        <sz val="16"/>
        <rFont val="Calibri"/>
        <family val="2"/>
      </rPr>
      <t>N3</t>
    </r>
  </si>
  <si>
    <r>
      <t>QT2</t>
    </r>
    <r>
      <rPr>
        <b/>
        <sz val="16"/>
        <rFont val="細明體"/>
        <family val="3"/>
      </rPr>
      <t>勝方進入</t>
    </r>
    <r>
      <rPr>
        <b/>
        <sz val="16"/>
        <rFont val="Calibri"/>
        <family val="2"/>
      </rPr>
      <t>O3</t>
    </r>
  </si>
  <si>
    <t>vs</t>
  </si>
  <si>
    <t>塞爾特人</t>
  </si>
  <si>
    <t>21:17, 21:13</t>
  </si>
  <si>
    <t>21:2, 21:9</t>
  </si>
  <si>
    <t>Draw</t>
  </si>
  <si>
    <t>TTYY</t>
  </si>
  <si>
    <t>鐘聲隊6AJK</t>
  </si>
  <si>
    <t>MT</t>
  </si>
  <si>
    <t>西s</t>
  </si>
  <si>
    <t>超級孖寶</t>
  </si>
  <si>
    <t>YSYL</t>
  </si>
  <si>
    <t>GIAY</t>
  </si>
  <si>
    <t>一二一二</t>
  </si>
  <si>
    <t>J&amp;M</t>
  </si>
  <si>
    <t>J&amp;I</t>
  </si>
  <si>
    <t>ST</t>
  </si>
  <si>
    <t>下手</t>
  </si>
  <si>
    <t>Lam&amp;Zoe</t>
  </si>
  <si>
    <t>CHINGCHUNG</t>
  </si>
  <si>
    <t>求其</t>
  </si>
  <si>
    <t>Hello Miami</t>
  </si>
  <si>
    <t>葵青-啫喱冰冰</t>
  </si>
  <si>
    <t>Bahati</t>
  </si>
  <si>
    <t>Alps</t>
  </si>
  <si>
    <t>HKP</t>
  </si>
  <si>
    <t>SCAA LM</t>
  </si>
  <si>
    <t>Alps SB</t>
  </si>
  <si>
    <t>PC</t>
  </si>
  <si>
    <t>Volleyfever</t>
  </si>
  <si>
    <t>21:5, 21:15</t>
  </si>
  <si>
    <t>21:3, 21:6</t>
  </si>
  <si>
    <t>21:6, 21:5</t>
  </si>
  <si>
    <t>-</t>
  </si>
  <si>
    <t>22:24, 14:21</t>
  </si>
  <si>
    <t>0:21, 0:21</t>
  </si>
  <si>
    <t>21:0, 21:0</t>
  </si>
  <si>
    <t>17:21, 21:17</t>
  </si>
  <si>
    <t>Alps 999 no show</t>
  </si>
  <si>
    <t>both team no show</t>
  </si>
  <si>
    <t>MT</t>
  </si>
  <si>
    <t>21:13, 21:15</t>
  </si>
  <si>
    <t>18:21, 19:21</t>
  </si>
  <si>
    <t>11:21,15:21</t>
  </si>
  <si>
    <t>21:12,21:16</t>
  </si>
  <si>
    <t>21:7, 21:13</t>
  </si>
  <si>
    <t>21:14,21:11</t>
  </si>
  <si>
    <t>21:18,21:15</t>
  </si>
  <si>
    <t>19:21,21:14</t>
  </si>
  <si>
    <t>11:21,14:21</t>
  </si>
  <si>
    <t>21:8,21:11</t>
  </si>
  <si>
    <t>12:21, 27:29</t>
  </si>
  <si>
    <t>caswemw</t>
  </si>
  <si>
    <t>Souker</t>
  </si>
  <si>
    <t>2 cm</t>
  </si>
  <si>
    <t>KT</t>
  </si>
  <si>
    <t>葵青 - vs蠢嵐</t>
  </si>
  <si>
    <t>O1</t>
  </si>
  <si>
    <t>O2</t>
  </si>
  <si>
    <r>
      <t>1.</t>
    </r>
    <r>
      <rPr>
        <sz val="7"/>
        <color indexed="8"/>
        <rFont val="微軟正黑體"/>
        <family val="2"/>
      </rPr>
      <t xml:space="preserve">        </t>
    </r>
    <r>
      <rPr>
        <sz val="12"/>
        <color indexed="8"/>
        <rFont val="微軟正黑體"/>
        <family val="2"/>
      </rPr>
      <t>分組方法：</t>
    </r>
  </si>
  <si>
    <t>21:7, 21:6</t>
  </si>
  <si>
    <t>Position</t>
  </si>
  <si>
    <t>Team</t>
  </si>
  <si>
    <t>Points</t>
  </si>
  <si>
    <t>21:11, 21:14</t>
  </si>
  <si>
    <t>21:12, 21:13</t>
  </si>
  <si>
    <t>21:10, 21:12</t>
  </si>
  <si>
    <t>22:20, 17:21</t>
  </si>
  <si>
    <t>21:7, 21:17</t>
  </si>
  <si>
    <t>22:20, 19:21</t>
  </si>
  <si>
    <t>19:21, 9:21</t>
  </si>
  <si>
    <t>21:13, 21:8</t>
  </si>
  <si>
    <t>21:14, 14:21</t>
  </si>
  <si>
    <t>ALPS-SR no show</t>
  </si>
  <si>
    <t>12:21, 21:17</t>
  </si>
  <si>
    <t>AM no show</t>
  </si>
  <si>
    <t>21:17, 21:16</t>
  </si>
  <si>
    <t>21:3, 21:13</t>
  </si>
  <si>
    <t>21:10, 21:14</t>
  </si>
  <si>
    <t>21:11, 21:11</t>
  </si>
  <si>
    <t>21:16, 21:19</t>
  </si>
  <si>
    <t>21:11, 21:16</t>
  </si>
  <si>
    <t>21:6, 21:15</t>
  </si>
  <si>
    <t>21:11, 21:8</t>
  </si>
  <si>
    <r>
      <rPr>
        <b/>
        <sz val="18"/>
        <rFont val="微軟正黑體"/>
        <family val="2"/>
      </rPr>
      <t>賽程表</t>
    </r>
    <r>
      <rPr>
        <b/>
        <sz val="18"/>
        <rFont val="Calibri"/>
        <family val="2"/>
      </rPr>
      <t xml:space="preserve"> (</t>
    </r>
    <r>
      <rPr>
        <b/>
        <sz val="18"/>
        <rFont val="微軟正黑體"/>
        <family val="2"/>
      </rPr>
      <t>男子組</t>
    </r>
    <r>
      <rPr>
        <b/>
        <sz val="18"/>
        <rFont val="Calibri"/>
        <family val="2"/>
      </rPr>
      <t>)</t>
    </r>
  </si>
  <si>
    <r>
      <rPr>
        <sz val="14"/>
        <rFont val="微軟正黑體"/>
        <family val="2"/>
      </rPr>
      <t>對賽隊</t>
    </r>
  </si>
  <si>
    <r>
      <rPr>
        <sz val="12"/>
        <rFont val="微軟正黑體"/>
        <family val="2"/>
      </rPr>
      <t>局數</t>
    </r>
  </si>
  <si>
    <r>
      <rPr>
        <sz val="12"/>
        <rFont val="微軟正黑體"/>
        <family val="2"/>
      </rPr>
      <t>分數</t>
    </r>
  </si>
  <si>
    <r>
      <rPr>
        <sz val="12"/>
        <rFont val="微軟正黑體"/>
        <family val="2"/>
      </rPr>
      <t>比賽序號</t>
    </r>
  </si>
  <si>
    <r>
      <rPr>
        <sz val="12"/>
        <rFont val="微軟正黑體"/>
        <family val="2"/>
      </rPr>
      <t>比賽場號</t>
    </r>
  </si>
  <si>
    <r>
      <rPr>
        <sz val="12"/>
        <rFont val="微軟正黑體"/>
        <family val="2"/>
      </rPr>
      <t>分組</t>
    </r>
  </si>
  <si>
    <r>
      <rPr>
        <sz val="12"/>
        <rFont val="微軟正黑體"/>
        <family val="2"/>
      </rPr>
      <t>對賽隊</t>
    </r>
  </si>
  <si>
    <r>
      <rPr>
        <sz val="12"/>
        <rFont val="微軟正黑體"/>
        <family val="2"/>
      </rPr>
      <t>霖完未</t>
    </r>
    <r>
      <rPr>
        <sz val="12"/>
        <rFont val="Calibri"/>
        <family val="2"/>
      </rPr>
      <t>jack</t>
    </r>
  </si>
  <si>
    <r>
      <rPr>
        <sz val="12"/>
        <rFont val="微軟正黑體"/>
        <family val="2"/>
      </rPr>
      <t>豪華團</t>
    </r>
    <r>
      <rPr>
        <sz val="12"/>
        <rFont val="Calibri"/>
        <family val="2"/>
      </rPr>
      <t xml:space="preserve"> forfite due to injury</t>
    </r>
  </si>
  <si>
    <r>
      <rPr>
        <sz val="12"/>
        <rFont val="微軟正黑體"/>
        <family val="2"/>
      </rPr>
      <t>豪華團</t>
    </r>
  </si>
  <si>
    <r>
      <rPr>
        <sz val="12"/>
        <rFont val="微軟正黑體"/>
        <family val="2"/>
      </rPr>
      <t>隨心</t>
    </r>
    <r>
      <rPr>
        <sz val="12"/>
        <rFont val="Calibri"/>
        <family val="2"/>
      </rPr>
      <t xml:space="preserve"> no show</t>
    </r>
  </si>
  <si>
    <r>
      <rPr>
        <sz val="12"/>
        <rFont val="微軟正黑體"/>
        <family val="2"/>
      </rPr>
      <t>北極熊</t>
    </r>
    <r>
      <rPr>
        <sz val="12"/>
        <rFont val="Calibri"/>
        <family val="2"/>
      </rPr>
      <t>no show</t>
    </r>
  </si>
  <si>
    <r>
      <rPr>
        <sz val="12"/>
        <rFont val="微軟正黑體"/>
        <family val="2"/>
      </rPr>
      <t>塞爾特人</t>
    </r>
  </si>
  <si>
    <r>
      <rPr>
        <b/>
        <sz val="12"/>
        <rFont val="微軟正黑體"/>
        <family val="2"/>
      </rPr>
      <t>西</t>
    </r>
    <r>
      <rPr>
        <b/>
        <sz val="12"/>
        <rFont val="Calibri"/>
        <family val="2"/>
      </rPr>
      <t>s</t>
    </r>
  </si>
  <si>
    <r>
      <rPr>
        <b/>
        <sz val="12"/>
        <color indexed="8"/>
        <rFont val="微軟正黑體"/>
        <family val="2"/>
      </rPr>
      <t>葵青</t>
    </r>
    <r>
      <rPr>
        <b/>
        <sz val="12"/>
        <color indexed="8"/>
        <rFont val="Calibri"/>
        <family val="2"/>
      </rPr>
      <t xml:space="preserve"> - </t>
    </r>
    <r>
      <rPr>
        <b/>
        <sz val="12"/>
        <color indexed="8"/>
        <rFont val="微軟正黑體"/>
        <family val="2"/>
      </rPr>
      <t>肥妹</t>
    </r>
  </si>
  <si>
    <r>
      <rPr>
        <b/>
        <sz val="12"/>
        <color indexed="8"/>
        <rFont val="微軟正黑體"/>
        <family val="2"/>
      </rPr>
      <t>一二一二</t>
    </r>
  </si>
  <si>
    <r>
      <t>i</t>
    </r>
    <r>
      <rPr>
        <sz val="12"/>
        <color indexed="8"/>
        <rFont val="微軟正黑體"/>
        <family val="2"/>
      </rPr>
      <t>、</t>
    </r>
    <r>
      <rPr>
        <sz val="7"/>
        <color indexed="8"/>
        <rFont val="Calibri"/>
        <family val="2"/>
      </rPr>
      <t xml:space="preserve">                        </t>
    </r>
    <r>
      <rPr>
        <sz val="12"/>
        <color indexed="8"/>
        <rFont val="微軟正黑體"/>
        <family val="2"/>
      </rPr>
      <t>以種子分（</t>
    </r>
    <r>
      <rPr>
        <sz val="12"/>
        <color indexed="8"/>
        <rFont val="Calibri"/>
        <family val="2"/>
      </rPr>
      <t>SEEDING POINT</t>
    </r>
    <r>
      <rPr>
        <sz val="12"/>
        <color indexed="8"/>
        <rFont val="微軟正黑體"/>
        <family val="2"/>
      </rPr>
      <t>）排列種子隊。</t>
    </r>
  </si>
  <si>
    <r>
      <t>ii</t>
    </r>
    <r>
      <rPr>
        <sz val="12"/>
        <rFont val="微軟正黑體"/>
        <family val="2"/>
      </rPr>
      <t>、</t>
    </r>
    <r>
      <rPr>
        <sz val="7"/>
        <rFont val="Calibri"/>
        <family val="2"/>
      </rPr>
      <t xml:space="preserve">                    </t>
    </r>
    <r>
      <rPr>
        <sz val="12"/>
        <rFont val="微軟正黑體"/>
        <family val="2"/>
      </rPr>
      <t>第</t>
    </r>
    <r>
      <rPr>
        <sz val="12"/>
        <rFont val="Calibri"/>
        <family val="2"/>
      </rPr>
      <t>1</t>
    </r>
    <r>
      <rPr>
        <sz val="12"/>
        <rFont val="微軟正黑體"/>
        <family val="2"/>
      </rPr>
      <t>至第</t>
    </r>
    <r>
      <rPr>
        <sz val="12"/>
        <rFont val="Calibri"/>
        <family val="2"/>
      </rPr>
      <t>28</t>
    </r>
    <r>
      <rPr>
        <sz val="12"/>
        <rFont val="微軟正黑體"/>
        <family val="2"/>
      </rPr>
      <t>種子依次編入</t>
    </r>
    <r>
      <rPr>
        <sz val="12"/>
        <rFont val="Calibri"/>
        <family val="2"/>
      </rPr>
      <t>A</t>
    </r>
    <r>
      <rPr>
        <sz val="12"/>
        <rFont val="微軟正黑體"/>
        <family val="2"/>
      </rPr>
      <t>至</t>
    </r>
    <r>
      <rPr>
        <sz val="12"/>
        <rFont val="Calibri"/>
        <family val="2"/>
      </rPr>
      <t>G</t>
    </r>
    <r>
      <rPr>
        <sz val="12"/>
        <rFont val="微軟正黑體"/>
        <family val="2"/>
      </rPr>
      <t>組。</t>
    </r>
  </si>
  <si>
    <r>
      <t>iii</t>
    </r>
    <r>
      <rPr>
        <sz val="12"/>
        <rFont val="微軟正黑體"/>
        <family val="2"/>
      </rPr>
      <t>、</t>
    </r>
    <r>
      <rPr>
        <sz val="7"/>
        <rFont val="Calibri"/>
        <family val="2"/>
      </rPr>
      <t xml:space="preserve">                </t>
    </r>
    <r>
      <rPr>
        <sz val="12"/>
        <rFont val="微軟正黑體"/>
        <family val="2"/>
      </rPr>
      <t>其餘隊伍根據資格賽成績分配於各組內。</t>
    </r>
  </si>
  <si>
    <r>
      <rPr>
        <sz val="7"/>
        <rFont val="Calibri"/>
        <family val="2"/>
      </rPr>
      <t>                </t>
    </r>
    <r>
      <rPr>
        <sz val="12"/>
        <rFont val="微軟正黑體"/>
        <family val="2"/>
      </rPr>
      <t>小組單循環比賽中得分由高至低依次排名次。首次名晉級。</t>
    </r>
  </si>
  <si>
    <r>
      <rPr>
        <sz val="7"/>
        <rFont val="Calibri"/>
        <family val="2"/>
      </rPr>
      <t>        </t>
    </r>
    <r>
      <rPr>
        <sz val="12"/>
        <rFont val="微軟正黑體"/>
        <family val="2"/>
      </rPr>
      <t>第三名為名次</t>
    </r>
    <r>
      <rPr>
        <sz val="12"/>
        <rFont val="Calibri"/>
        <family val="2"/>
      </rPr>
      <t>15</t>
    </r>
    <r>
      <rPr>
        <sz val="12"/>
        <rFont val="微軟正黑體"/>
        <family val="2"/>
      </rPr>
      <t>得</t>
    </r>
    <r>
      <rPr>
        <sz val="12"/>
        <rFont val="Calibri"/>
        <family val="2"/>
      </rPr>
      <t>36</t>
    </r>
    <r>
      <rPr>
        <sz val="12"/>
        <rFont val="微軟正黑體"/>
        <family val="2"/>
      </rPr>
      <t>種子分</t>
    </r>
    <r>
      <rPr>
        <sz val="12"/>
        <rFont val="Calibri"/>
        <family val="2"/>
      </rPr>
      <t>,</t>
    </r>
    <r>
      <rPr>
        <sz val="12"/>
        <rFont val="微軟正黑體"/>
        <family val="2"/>
      </rPr>
      <t>第四名為名次</t>
    </r>
    <r>
      <rPr>
        <sz val="12"/>
        <rFont val="Calibri"/>
        <family val="2"/>
      </rPr>
      <t>22</t>
    </r>
    <r>
      <rPr>
        <sz val="12"/>
        <rFont val="微軟正黑體"/>
        <family val="2"/>
      </rPr>
      <t>得</t>
    </r>
    <r>
      <rPr>
        <sz val="12"/>
        <rFont val="Calibri"/>
        <family val="2"/>
      </rPr>
      <t>24</t>
    </r>
    <r>
      <rPr>
        <sz val="12"/>
        <rFont val="微軟正黑體"/>
        <family val="2"/>
      </rPr>
      <t>種子分。</t>
    </r>
  </si>
  <si>
    <r>
      <t>2.      14</t>
    </r>
    <r>
      <rPr>
        <sz val="12"/>
        <color indexed="8"/>
        <rFont val="微軟正黑體"/>
        <family val="2"/>
      </rPr>
      <t>隊進行淘汰賽，賽出</t>
    </r>
    <r>
      <rPr>
        <sz val="12"/>
        <color indexed="8"/>
        <rFont val="Calibri"/>
        <family val="2"/>
      </rPr>
      <t>1</t>
    </r>
    <r>
      <rPr>
        <sz val="12"/>
        <color indexed="8"/>
        <rFont val="微軟正黑體"/>
        <family val="2"/>
      </rPr>
      <t>至</t>
    </r>
    <r>
      <rPr>
        <sz val="12"/>
        <color indexed="8"/>
        <rFont val="Calibri"/>
        <family val="2"/>
      </rPr>
      <t>9</t>
    </r>
    <r>
      <rPr>
        <sz val="12"/>
        <color indexed="8"/>
        <rFont val="微軟正黑體"/>
        <family val="2"/>
      </rPr>
      <t>名次。</t>
    </r>
  </si>
  <si>
    <t>I.        女子組：</t>
  </si>
  <si>
    <t>21:18, 21:8</t>
  </si>
  <si>
    <t>21:10, 21:15</t>
  </si>
  <si>
    <t>21:19, 21:5</t>
  </si>
  <si>
    <t>21:7, 21:7</t>
  </si>
  <si>
    <t>BOTH TEAM NO SHOW</t>
  </si>
  <si>
    <t>J&amp;M NO SHOW</t>
  </si>
  <si>
    <t>J&amp;I NOW SHOW</t>
  </si>
  <si>
    <t>21:2, 21:7</t>
  </si>
  <si>
    <t>21:5, 17:21</t>
  </si>
  <si>
    <t>21:6, 21:3</t>
  </si>
  <si>
    <t>21:16, 21:10</t>
  </si>
  <si>
    <t>21:10, 21:5</t>
  </si>
  <si>
    <t>21:9, 21:7</t>
  </si>
  <si>
    <t>21:17, 21:14</t>
  </si>
  <si>
    <t>22:20, 21:8</t>
  </si>
  <si>
    <t>21:6, 21:6</t>
  </si>
  <si>
    <t>21:9, 21:6</t>
  </si>
  <si>
    <t>21:16, 21:9</t>
  </si>
  <si>
    <t>14:21, 18:21</t>
  </si>
  <si>
    <t>21:5, 21:6</t>
  </si>
  <si>
    <t>12:21, 14:21</t>
  </si>
  <si>
    <t>13:21, 21:19</t>
  </si>
  <si>
    <t>21:7, 21:8</t>
  </si>
  <si>
    <t>21:19, 19:21</t>
  </si>
  <si>
    <r>
      <rPr>
        <b/>
        <sz val="18"/>
        <rFont val="微軟正黑體"/>
        <family val="2"/>
      </rPr>
      <t>賽程表</t>
    </r>
    <r>
      <rPr>
        <b/>
        <sz val="18"/>
        <rFont val="Calibri"/>
        <family val="2"/>
      </rPr>
      <t xml:space="preserve"> (</t>
    </r>
    <r>
      <rPr>
        <b/>
        <sz val="18"/>
        <rFont val="微軟正黑體"/>
        <family val="2"/>
      </rPr>
      <t>女子組</t>
    </r>
    <r>
      <rPr>
        <b/>
        <sz val="18"/>
        <rFont val="Calibri"/>
        <family val="2"/>
      </rPr>
      <t>)</t>
    </r>
  </si>
  <si>
    <r>
      <rPr>
        <sz val="12"/>
        <rFont val="微軟正黑體"/>
        <family val="2"/>
      </rPr>
      <t>超級孖寶</t>
    </r>
    <r>
      <rPr>
        <sz val="12"/>
        <rFont val="Calibri"/>
        <family val="2"/>
      </rPr>
      <t>NO SHOW</t>
    </r>
  </si>
  <si>
    <r>
      <rPr>
        <sz val="12"/>
        <rFont val="微軟正黑體"/>
        <family val="2"/>
      </rPr>
      <t>葵青</t>
    </r>
    <r>
      <rPr>
        <sz val="12"/>
        <rFont val="Calibri"/>
        <family val="2"/>
      </rPr>
      <t xml:space="preserve"> - vs</t>
    </r>
    <r>
      <rPr>
        <sz val="12"/>
        <rFont val="微軟正黑體"/>
        <family val="2"/>
      </rPr>
      <t>蠢嵐</t>
    </r>
    <r>
      <rPr>
        <sz val="12"/>
        <rFont val="Calibri"/>
        <family val="2"/>
      </rPr>
      <t xml:space="preserve"> NO SHOW</t>
    </r>
  </si>
  <si>
    <r>
      <rPr>
        <sz val="12"/>
        <rFont val="微軟正黑體"/>
        <family val="2"/>
      </rPr>
      <t>求其</t>
    </r>
    <r>
      <rPr>
        <sz val="12"/>
        <rFont val="Calibri"/>
        <family val="2"/>
      </rPr>
      <t xml:space="preserve"> NO SHOW</t>
    </r>
  </si>
  <si>
    <t>WC1</t>
  </si>
  <si>
    <t>WE1</t>
  </si>
  <si>
    <t>WE2</t>
  </si>
  <si>
    <t>WC3</t>
  </si>
  <si>
    <t>WE3</t>
  </si>
  <si>
    <t>WC5</t>
  </si>
  <si>
    <t>WE5</t>
  </si>
  <si>
    <t>MG1</t>
  </si>
  <si>
    <t>MK1</t>
  </si>
  <si>
    <t>MP1</t>
  </si>
  <si>
    <t>MO1</t>
  </si>
  <si>
    <t>MG2</t>
  </si>
  <si>
    <t>MN2</t>
  </si>
  <si>
    <t>MK2</t>
  </si>
  <si>
    <t>MO2</t>
  </si>
  <si>
    <t>MA1</t>
  </si>
  <si>
    <t>ME1</t>
  </si>
  <si>
    <t>MG3</t>
  </si>
  <si>
    <t>MN3</t>
  </si>
  <si>
    <t>MK3</t>
  </si>
  <si>
    <t>MP3</t>
  </si>
  <si>
    <t>MA3</t>
  </si>
  <si>
    <t>ME3</t>
  </si>
  <si>
    <t>WF3</t>
  </si>
  <si>
    <t>WF4</t>
  </si>
  <si>
    <t>M4</t>
  </si>
  <si>
    <t>M5</t>
  </si>
  <si>
    <t>M6</t>
  </si>
  <si>
    <t>M7</t>
  </si>
  <si>
    <t>M8</t>
  </si>
  <si>
    <t>M17</t>
  </si>
  <si>
    <t>M18</t>
  </si>
  <si>
    <t>M19</t>
  </si>
  <si>
    <t>M20</t>
  </si>
  <si>
    <t>M9</t>
  </si>
  <si>
    <t>M10</t>
  </si>
  <si>
    <t>M11</t>
  </si>
  <si>
    <t>M12</t>
  </si>
  <si>
    <t>W14</t>
  </si>
  <si>
    <t>M15</t>
  </si>
  <si>
    <r>
      <t xml:space="preserve"> 2017 </t>
    </r>
    <r>
      <rPr>
        <b/>
        <u val="single"/>
        <sz val="12"/>
        <rFont val="微軟正黑體"/>
        <family val="2"/>
      </rPr>
      <t>康文盃沙灘排球公開賽</t>
    </r>
    <r>
      <rPr>
        <b/>
        <u val="single"/>
        <sz val="12"/>
        <rFont val="Calibri"/>
        <family val="2"/>
      </rPr>
      <t xml:space="preserve"> </t>
    </r>
    <r>
      <rPr>
        <b/>
        <u val="single"/>
        <sz val="12"/>
        <rFont val="微軟正黑體"/>
        <family val="2"/>
      </rPr>
      <t>時間表</t>
    </r>
  </si>
  <si>
    <r>
      <rPr>
        <b/>
        <sz val="12"/>
        <rFont val="微軟正黑體"/>
        <family val="2"/>
      </rPr>
      <t>賽程可能被上周未能完成的賽事之進度影響</t>
    </r>
  </si>
  <si>
    <r>
      <t xml:space="preserve">2017/10/21 (Saturday </t>
    </r>
    <r>
      <rPr>
        <b/>
        <u val="single"/>
        <sz val="12"/>
        <rFont val="微軟正黑體"/>
        <family val="2"/>
      </rPr>
      <t>星期六</t>
    </r>
    <r>
      <rPr>
        <b/>
        <u val="single"/>
        <sz val="12"/>
        <rFont val="Calibri"/>
        <family val="2"/>
      </rPr>
      <t>)</t>
    </r>
  </si>
  <si>
    <r>
      <t xml:space="preserve">2017/10/22 (Sunday </t>
    </r>
    <r>
      <rPr>
        <b/>
        <u val="single"/>
        <sz val="12"/>
        <rFont val="微軟正黑體"/>
        <family val="2"/>
      </rPr>
      <t>星期日</t>
    </r>
    <r>
      <rPr>
        <b/>
        <u val="single"/>
        <sz val="12"/>
        <rFont val="Calibri"/>
        <family val="2"/>
      </rPr>
      <t>)</t>
    </r>
  </si>
  <si>
    <r>
      <t xml:space="preserve">M -Men </t>
    </r>
    <r>
      <rPr>
        <sz val="11"/>
        <rFont val="微軟正黑體"/>
        <family val="2"/>
      </rPr>
      <t>男</t>
    </r>
  </si>
  <si>
    <r>
      <t>W-Women</t>
    </r>
    <r>
      <rPr>
        <sz val="11"/>
        <rFont val="微軟正黑體"/>
        <family val="2"/>
      </rPr>
      <t>女</t>
    </r>
  </si>
  <si>
    <r>
      <t xml:space="preserve">COURT </t>
    </r>
    <r>
      <rPr>
        <sz val="12"/>
        <rFont val="微軟正黑體"/>
        <family val="2"/>
      </rPr>
      <t>球場</t>
    </r>
    <r>
      <rPr>
        <sz val="12"/>
        <rFont val="Calibri"/>
        <family val="2"/>
      </rPr>
      <t xml:space="preserve"> </t>
    </r>
    <r>
      <rPr>
        <sz val="12"/>
        <rFont val="微軟正黑體"/>
        <family val="2"/>
      </rPr>
      <t>黃金海岸</t>
    </r>
    <r>
      <rPr>
        <sz val="12"/>
        <rFont val="Calibri"/>
        <family val="2"/>
      </rPr>
      <t>(</t>
    </r>
    <r>
      <rPr>
        <sz val="12"/>
        <rFont val="微軟正黑體"/>
        <family val="2"/>
      </rPr>
      <t>新咖啡灣</t>
    </r>
    <r>
      <rPr>
        <sz val="12"/>
        <rFont val="Calibri"/>
        <family val="2"/>
      </rPr>
      <t>)</t>
    </r>
    <r>
      <rPr>
        <sz val="12"/>
        <rFont val="微軟正黑體"/>
        <family val="2"/>
      </rPr>
      <t>泳灘</t>
    </r>
  </si>
  <si>
    <r>
      <rPr>
        <sz val="11"/>
        <rFont val="微軟正黑體"/>
        <family val="2"/>
      </rPr>
      <t>組別</t>
    </r>
  </si>
  <si>
    <r>
      <rPr>
        <sz val="12"/>
        <rFont val="微軟正黑體"/>
        <family val="2"/>
      </rPr>
      <t>開始時間</t>
    </r>
  </si>
  <si>
    <r>
      <rPr>
        <sz val="12"/>
        <rFont val="微軟正黑體"/>
        <family val="2"/>
      </rPr>
      <t>序號</t>
    </r>
  </si>
  <si>
    <r>
      <rPr>
        <sz val="11"/>
        <rFont val="微軟正黑體"/>
        <family val="2"/>
      </rPr>
      <t>分組</t>
    </r>
  </si>
  <si>
    <r>
      <rPr>
        <sz val="11"/>
        <rFont val="微軟正黑體"/>
        <family val="2"/>
      </rPr>
      <t>比賽編號</t>
    </r>
  </si>
  <si>
    <r>
      <t xml:space="preserve">COURT </t>
    </r>
    <r>
      <rPr>
        <b/>
        <sz val="12"/>
        <color indexed="60"/>
        <rFont val="微軟正黑體"/>
        <family val="2"/>
      </rPr>
      <t>球場</t>
    </r>
    <r>
      <rPr>
        <b/>
        <sz val="12"/>
        <color indexed="60"/>
        <rFont val="Calibri"/>
        <family val="2"/>
      </rPr>
      <t xml:space="preserve"> </t>
    </r>
    <r>
      <rPr>
        <b/>
        <sz val="12"/>
        <color indexed="60"/>
        <rFont val="微軟正黑體"/>
        <family val="2"/>
      </rPr>
      <t>天業路人造沙灘排球場</t>
    </r>
  </si>
  <si>
    <r>
      <t xml:space="preserve">2017/11/04 (Saturday </t>
    </r>
    <r>
      <rPr>
        <b/>
        <u val="single"/>
        <sz val="12"/>
        <rFont val="微軟正黑體"/>
        <family val="2"/>
      </rPr>
      <t>星期六</t>
    </r>
    <r>
      <rPr>
        <b/>
        <u val="single"/>
        <sz val="12"/>
        <rFont val="Calibri"/>
        <family val="2"/>
      </rPr>
      <t>)</t>
    </r>
  </si>
  <si>
    <r>
      <t xml:space="preserve">2017/11/05 (Sunday </t>
    </r>
    <r>
      <rPr>
        <b/>
        <u val="single"/>
        <sz val="12"/>
        <rFont val="微軟正黑體"/>
        <family val="2"/>
      </rPr>
      <t>星期日</t>
    </r>
    <r>
      <rPr>
        <b/>
        <u val="single"/>
        <sz val="12"/>
        <rFont val="Calibri"/>
        <family val="2"/>
      </rPr>
      <t>)</t>
    </r>
  </si>
  <si>
    <r>
      <t xml:space="preserve">2017/11/11 (Saturday </t>
    </r>
    <r>
      <rPr>
        <b/>
        <u val="single"/>
        <sz val="12"/>
        <rFont val="微軟正黑體"/>
        <family val="2"/>
      </rPr>
      <t>星期六</t>
    </r>
    <r>
      <rPr>
        <b/>
        <u val="single"/>
        <sz val="12"/>
        <rFont val="Calibri"/>
        <family val="2"/>
      </rPr>
      <t>)</t>
    </r>
  </si>
  <si>
    <r>
      <t xml:space="preserve">2017/11/12 (Sunday </t>
    </r>
    <r>
      <rPr>
        <b/>
        <u val="single"/>
        <sz val="12"/>
        <rFont val="微軟正黑體"/>
        <family val="2"/>
      </rPr>
      <t>星期日</t>
    </r>
    <r>
      <rPr>
        <b/>
        <u val="single"/>
        <sz val="12"/>
        <rFont val="Calibri"/>
        <family val="2"/>
      </rPr>
      <t>)</t>
    </r>
  </si>
  <si>
    <r>
      <t xml:space="preserve">2017/11/18 (Saturday </t>
    </r>
    <r>
      <rPr>
        <b/>
        <u val="single"/>
        <sz val="12"/>
        <rFont val="微軟正黑體"/>
        <family val="2"/>
      </rPr>
      <t>星期六</t>
    </r>
    <r>
      <rPr>
        <b/>
        <u val="single"/>
        <sz val="12"/>
        <rFont val="Calibri"/>
        <family val="2"/>
      </rPr>
      <t>)</t>
    </r>
  </si>
  <si>
    <r>
      <t xml:space="preserve">2017/11/19 (Sunday </t>
    </r>
    <r>
      <rPr>
        <b/>
        <u val="single"/>
        <sz val="12"/>
        <rFont val="微軟正黑體"/>
        <family val="2"/>
      </rPr>
      <t>星期日</t>
    </r>
    <r>
      <rPr>
        <b/>
        <u val="single"/>
        <sz val="12"/>
        <rFont val="Calibri"/>
        <family val="2"/>
      </rPr>
      <t>)</t>
    </r>
  </si>
  <si>
    <r>
      <t xml:space="preserve">2017/11/25 (Saturday </t>
    </r>
    <r>
      <rPr>
        <b/>
        <u val="single"/>
        <sz val="12"/>
        <rFont val="微軟正黑體"/>
        <family val="2"/>
      </rPr>
      <t>星期六</t>
    </r>
    <r>
      <rPr>
        <b/>
        <u val="single"/>
        <sz val="12"/>
        <rFont val="Calibri"/>
        <family val="2"/>
      </rPr>
      <t>)</t>
    </r>
  </si>
  <si>
    <r>
      <t xml:space="preserve">2017/12/02 (Saturday </t>
    </r>
    <r>
      <rPr>
        <b/>
        <u val="single"/>
        <sz val="12"/>
        <rFont val="微軟正黑體"/>
        <family val="2"/>
      </rPr>
      <t>星期六</t>
    </r>
    <r>
      <rPr>
        <b/>
        <u val="single"/>
        <sz val="12"/>
        <rFont val="Calibri"/>
        <family val="2"/>
      </rPr>
      <t>)</t>
    </r>
  </si>
  <si>
    <r>
      <t xml:space="preserve">2017/12/03 (Sunday </t>
    </r>
    <r>
      <rPr>
        <b/>
        <u val="single"/>
        <sz val="12"/>
        <rFont val="微軟正黑體"/>
        <family val="2"/>
      </rPr>
      <t>星期日</t>
    </r>
    <r>
      <rPr>
        <b/>
        <u val="single"/>
        <sz val="12"/>
        <rFont val="Calibri"/>
        <family val="2"/>
      </rPr>
      <t>)</t>
    </r>
  </si>
  <si>
    <t>BYE</t>
  </si>
  <si>
    <t>P2</t>
  </si>
  <si>
    <t>M3</t>
  </si>
  <si>
    <t>M17</t>
  </si>
  <si>
    <t>M18</t>
  </si>
  <si>
    <t>M4</t>
  </si>
  <si>
    <t>M5</t>
  </si>
  <si>
    <t>M19</t>
  </si>
  <si>
    <t>M6</t>
  </si>
  <si>
    <t>M7</t>
  </si>
  <si>
    <t>M20</t>
  </si>
  <si>
    <t>M8</t>
  </si>
  <si>
    <t>M9</t>
  </si>
  <si>
    <t>M21</t>
  </si>
  <si>
    <t>M21</t>
  </si>
  <si>
    <t>M10</t>
  </si>
  <si>
    <t>M22</t>
  </si>
  <si>
    <t>M22</t>
  </si>
  <si>
    <t>M11</t>
  </si>
  <si>
    <t>M12</t>
  </si>
  <si>
    <t>W1</t>
  </si>
  <si>
    <t>W9</t>
  </si>
  <si>
    <t>W13</t>
  </si>
  <si>
    <t>W16</t>
  </si>
  <si>
    <t>W14</t>
  </si>
  <si>
    <t>W11</t>
  </si>
  <si>
    <t>W12</t>
  </si>
  <si>
    <t>W8</t>
  </si>
  <si>
    <t>W15</t>
  </si>
  <si>
    <t>W10</t>
  </si>
  <si>
    <r>
      <t xml:space="preserve">2017/11/26 (Sunday </t>
    </r>
    <r>
      <rPr>
        <b/>
        <u val="single"/>
        <sz val="12"/>
        <rFont val="微軟正黑體"/>
        <family val="2"/>
      </rPr>
      <t>星期日</t>
    </r>
    <r>
      <rPr>
        <b/>
        <u val="single"/>
        <sz val="12"/>
        <rFont val="Calibri"/>
        <family val="2"/>
      </rPr>
      <t>)</t>
    </r>
  </si>
  <si>
    <t>Total match Duration</t>
  </si>
  <si>
    <t>W1</t>
  </si>
  <si>
    <t>W2</t>
  </si>
  <si>
    <t>W3</t>
  </si>
  <si>
    <t>W4</t>
  </si>
  <si>
    <t>W5</t>
  </si>
  <si>
    <t>W6</t>
  </si>
  <si>
    <t>W7</t>
  </si>
  <si>
    <t>W8</t>
  </si>
  <si>
    <t>W9</t>
  </si>
  <si>
    <t>W10</t>
  </si>
  <si>
    <t>W11</t>
  </si>
  <si>
    <t>W12</t>
  </si>
  <si>
    <t>W13</t>
  </si>
  <si>
    <t>W14</t>
  </si>
  <si>
    <t>W15</t>
  </si>
  <si>
    <t>W16</t>
  </si>
  <si>
    <t>M13</t>
  </si>
  <si>
    <t>M14</t>
  </si>
  <si>
    <t>M15</t>
  </si>
  <si>
    <t>M16</t>
  </si>
  <si>
    <t>M23</t>
  </si>
  <si>
    <t>M24</t>
  </si>
  <si>
    <t>M25</t>
  </si>
  <si>
    <t>M26</t>
  </si>
  <si>
    <t>M27</t>
  </si>
  <si>
    <t>M28</t>
  </si>
  <si>
    <t>M29</t>
  </si>
  <si>
    <t>M30</t>
  </si>
  <si>
    <t>M31</t>
  </si>
  <si>
    <t>M32</t>
  </si>
  <si>
    <t>羚靖 no show</t>
  </si>
  <si>
    <t>21:9, 21:5</t>
  </si>
  <si>
    <t>25 min</t>
  </si>
  <si>
    <t>17:21, 18:21</t>
  </si>
  <si>
    <t>43 min</t>
  </si>
  <si>
    <t>21:19, 20:22, 13:15</t>
  </si>
  <si>
    <t>1h 01 min</t>
  </si>
  <si>
    <t>Hello Miami no show</t>
  </si>
  <si>
    <t>21:8, 21:16</t>
  </si>
  <si>
    <t>32 min</t>
  </si>
  <si>
    <t>HKP no show</t>
  </si>
  <si>
    <t>PC no show</t>
  </si>
  <si>
    <t>21:16, 22:20</t>
  </si>
  <si>
    <t>40 min</t>
  </si>
  <si>
    <t>21:7, 21:11</t>
  </si>
  <si>
    <t>29 min</t>
  </si>
  <si>
    <t>SLD no show</t>
  </si>
  <si>
    <t>Special no show</t>
  </si>
  <si>
    <t>6:21, 12:21</t>
  </si>
  <si>
    <t>27 min</t>
  </si>
  <si>
    <t>12:21, 12:21</t>
  </si>
  <si>
    <t>37 min</t>
  </si>
  <si>
    <t>21:16, 17:21, 11:15</t>
  </si>
  <si>
    <t>45 min</t>
  </si>
  <si>
    <t>16:21, 17:21</t>
  </si>
  <si>
    <t>38 min</t>
  </si>
  <si>
    <t>17:21, 21:16, 12:15</t>
  </si>
  <si>
    <t>52 min</t>
  </si>
  <si>
    <t>13:21, 14:21</t>
  </si>
  <si>
    <t>31 min</t>
  </si>
  <si>
    <t>21:11, 21:19</t>
  </si>
  <si>
    <t>21:13, 21:19</t>
  </si>
  <si>
    <t>36 min</t>
  </si>
  <si>
    <t>21:14, 21:13</t>
  </si>
  <si>
    <t>33 min</t>
  </si>
  <si>
    <t>Players in a team should wear identical uniform with visible number 1 &amp; 2 on front and back side of players' uniform</t>
  </si>
  <si>
    <t>Alps no show</t>
  </si>
  <si>
    <t>7:21, 16:21</t>
  </si>
  <si>
    <t>21:9, 21:15</t>
  </si>
  <si>
    <t>10:21, 21:11</t>
  </si>
  <si>
    <t>8:21, 14:21</t>
  </si>
  <si>
    <t>18:21, 14:21</t>
  </si>
  <si>
    <t>34 min</t>
  </si>
  <si>
    <t>Alps NK no show</t>
  </si>
  <si>
    <t>13:21, 9:21</t>
  </si>
  <si>
    <t>28 min</t>
  </si>
  <si>
    <t>21:18, 16:21, 9:15</t>
  </si>
  <si>
    <t>53 min</t>
  </si>
  <si>
    <t>8:21, 11:21</t>
  </si>
  <si>
    <t>24:22, 21:17</t>
  </si>
  <si>
    <t>9:21, 9:21</t>
  </si>
  <si>
    <t>21:18, 21:18</t>
  </si>
  <si>
    <t>souker no show</t>
  </si>
  <si>
    <t>一二一二 no show</t>
  </si>
  <si>
    <t>Alps SB no show</t>
  </si>
  <si>
    <t>26:28, 18:21</t>
  </si>
  <si>
    <t>55 min</t>
  </si>
  <si>
    <t>21:18, 18:21, 6:15</t>
  </si>
  <si>
    <t>1 h 2 min</t>
  </si>
  <si>
    <t>13:21, 19:21</t>
  </si>
  <si>
    <t>2i's beach team no show</t>
  </si>
  <si>
    <t>21:15, 21:19</t>
  </si>
  <si>
    <t xml:space="preserve">pts </t>
  </si>
  <si>
    <t>Other</t>
  </si>
  <si>
    <t>球隊所得種子積分</t>
  </si>
  <si>
    <t>球員所得種子積分</t>
  </si>
  <si>
    <r>
      <rPr>
        <sz val="14"/>
        <rFont val="細明體"/>
        <family val="3"/>
      </rPr>
      <t>葵青</t>
    </r>
    <r>
      <rPr>
        <sz val="14"/>
        <rFont val="Calibri"/>
        <family val="2"/>
      </rPr>
      <t>-</t>
    </r>
    <r>
      <rPr>
        <sz val="14"/>
        <rFont val="細明體"/>
        <family val="3"/>
      </rPr>
      <t>啫喱冰冰</t>
    </r>
  </si>
  <si>
    <t>pts</t>
  </si>
  <si>
    <t>N/A</t>
  </si>
  <si>
    <t>ALPS</t>
  </si>
  <si>
    <t>pts</t>
  </si>
  <si>
    <r>
      <rPr>
        <sz val="12"/>
        <rFont val="微軟正黑體"/>
        <family val="2"/>
      </rPr>
      <t>小組單循環比賽中得分由高至低依次排名次。首次名晉級。</t>
    </r>
  </si>
  <si>
    <r>
      <rPr>
        <sz val="12"/>
        <rFont val="微軟正黑體"/>
        <family val="2"/>
      </rPr>
      <t>第三名為名次</t>
    </r>
    <r>
      <rPr>
        <sz val="12"/>
        <rFont val="Calibri"/>
        <family val="2"/>
      </rPr>
      <t>33</t>
    </r>
    <r>
      <rPr>
        <sz val="12"/>
        <rFont val="微軟正黑體"/>
        <family val="2"/>
      </rPr>
      <t>得</t>
    </r>
    <r>
      <rPr>
        <sz val="12"/>
        <rFont val="Calibri"/>
        <family val="2"/>
      </rPr>
      <t>36</t>
    </r>
    <r>
      <rPr>
        <sz val="12"/>
        <rFont val="微軟正黑體"/>
        <family val="2"/>
      </rPr>
      <t>種子分。</t>
    </r>
  </si>
  <si>
    <r>
      <t>2.      32</t>
    </r>
    <r>
      <rPr>
        <sz val="12"/>
        <color indexed="8"/>
        <rFont val="微軟正黑體"/>
        <family val="2"/>
      </rPr>
      <t>隊進行淘汰賽，賽出</t>
    </r>
    <r>
      <rPr>
        <sz val="12"/>
        <color indexed="8"/>
        <rFont val="Calibri"/>
        <family val="2"/>
      </rPr>
      <t>1</t>
    </r>
    <r>
      <rPr>
        <sz val="12"/>
        <color indexed="8"/>
        <rFont val="微軟正黑體"/>
        <family val="2"/>
      </rPr>
      <t>至</t>
    </r>
    <r>
      <rPr>
        <sz val="12"/>
        <color indexed="8"/>
        <rFont val="Calibri"/>
        <family val="2"/>
      </rPr>
      <t>17</t>
    </r>
    <r>
      <rPr>
        <sz val="12"/>
        <color indexed="8"/>
        <rFont val="微軟正黑體"/>
        <family val="2"/>
      </rPr>
      <t>名次。</t>
    </r>
  </si>
  <si>
    <r>
      <rPr>
        <sz val="12"/>
        <color indexed="8"/>
        <rFont val="微軟正黑體"/>
        <family val="2"/>
      </rPr>
      <t>哈佬邁阿密</t>
    </r>
    <r>
      <rPr>
        <sz val="12"/>
        <color indexed="8"/>
        <rFont val="Calibri"/>
        <family val="2"/>
      </rPr>
      <t xml:space="preserve"> no show</t>
    </r>
  </si>
  <si>
    <r>
      <rPr>
        <sz val="12"/>
        <color indexed="8"/>
        <rFont val="微軟正黑體"/>
        <family val="2"/>
      </rPr>
      <t>塞爾特人</t>
    </r>
    <r>
      <rPr>
        <sz val="12"/>
        <color indexed="8"/>
        <rFont val="Calibri"/>
        <family val="2"/>
      </rPr>
      <t xml:space="preserve"> no show</t>
    </r>
  </si>
  <si>
    <r>
      <rPr>
        <b/>
        <sz val="12"/>
        <color indexed="8"/>
        <rFont val="微軟正黑體"/>
        <family val="2"/>
      </rPr>
      <t>撈碧鵰</t>
    </r>
  </si>
  <si>
    <r>
      <t xml:space="preserve">I.        </t>
    </r>
    <r>
      <rPr>
        <sz val="12"/>
        <color indexed="8"/>
        <rFont val="微軟正黑體"/>
        <family val="2"/>
      </rPr>
      <t>男子組：</t>
    </r>
  </si>
  <si>
    <r>
      <t xml:space="preserve">1.        </t>
    </r>
    <r>
      <rPr>
        <sz val="12"/>
        <color indexed="8"/>
        <rFont val="微軟正黑體"/>
        <family val="2"/>
      </rPr>
      <t>分組方法：</t>
    </r>
  </si>
  <si>
    <r>
      <t>i</t>
    </r>
    <r>
      <rPr>
        <sz val="12"/>
        <color indexed="8"/>
        <rFont val="微軟正黑體"/>
        <family val="2"/>
      </rPr>
      <t>、</t>
    </r>
    <r>
      <rPr>
        <sz val="12"/>
        <color indexed="8"/>
        <rFont val="Calibri"/>
        <family val="2"/>
      </rPr>
      <t xml:space="preserve">                        </t>
    </r>
    <r>
      <rPr>
        <sz val="12"/>
        <color indexed="8"/>
        <rFont val="微軟正黑體"/>
        <family val="2"/>
      </rPr>
      <t>以種子分（</t>
    </r>
    <r>
      <rPr>
        <sz val="12"/>
        <color indexed="8"/>
        <rFont val="Calibri"/>
        <family val="2"/>
      </rPr>
      <t>SEEDING POINT</t>
    </r>
    <r>
      <rPr>
        <sz val="12"/>
        <color indexed="8"/>
        <rFont val="微軟正黑體"/>
        <family val="2"/>
      </rPr>
      <t>）排列種子隊。</t>
    </r>
  </si>
  <si>
    <r>
      <t>ii</t>
    </r>
    <r>
      <rPr>
        <sz val="12"/>
        <rFont val="微軟正黑體"/>
        <family val="2"/>
      </rPr>
      <t>、</t>
    </r>
    <r>
      <rPr>
        <sz val="12"/>
        <rFont val="Calibri"/>
        <family val="2"/>
      </rPr>
      <t xml:space="preserve">                    </t>
    </r>
    <r>
      <rPr>
        <sz val="12"/>
        <rFont val="微軟正黑體"/>
        <family val="2"/>
      </rPr>
      <t>第</t>
    </r>
    <r>
      <rPr>
        <sz val="12"/>
        <rFont val="Calibri"/>
        <family val="2"/>
      </rPr>
      <t>1</t>
    </r>
    <r>
      <rPr>
        <sz val="12"/>
        <rFont val="微軟正黑體"/>
        <family val="2"/>
      </rPr>
      <t>至第</t>
    </r>
    <r>
      <rPr>
        <sz val="12"/>
        <rFont val="Calibri"/>
        <family val="2"/>
      </rPr>
      <t>42</t>
    </r>
    <r>
      <rPr>
        <sz val="12"/>
        <rFont val="微軟正黑體"/>
        <family val="2"/>
      </rPr>
      <t>種子依次編入</t>
    </r>
    <r>
      <rPr>
        <sz val="12"/>
        <rFont val="Calibri"/>
        <family val="2"/>
      </rPr>
      <t>A</t>
    </r>
    <r>
      <rPr>
        <sz val="12"/>
        <rFont val="微軟正黑體"/>
        <family val="2"/>
      </rPr>
      <t>至</t>
    </r>
    <r>
      <rPr>
        <sz val="12"/>
        <rFont val="Calibri"/>
        <family val="2"/>
      </rPr>
      <t>P</t>
    </r>
    <r>
      <rPr>
        <sz val="12"/>
        <rFont val="微軟正黑體"/>
        <family val="2"/>
      </rPr>
      <t>組。</t>
    </r>
  </si>
  <si>
    <r>
      <t>iii</t>
    </r>
    <r>
      <rPr>
        <sz val="12"/>
        <rFont val="微軟正黑體"/>
        <family val="2"/>
      </rPr>
      <t>、</t>
    </r>
    <r>
      <rPr>
        <sz val="12"/>
        <rFont val="Calibri"/>
        <family val="2"/>
      </rPr>
      <t xml:space="preserve">                </t>
    </r>
    <r>
      <rPr>
        <sz val="12"/>
        <rFont val="微軟正黑體"/>
        <family val="2"/>
      </rPr>
      <t>其餘隊伍根據抽籤及資格賽成績分配於各組內。</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</si>
</sst>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HK$&quot;#,##0_);\(&quot;HK$&quot;#,##0\)"/>
    <numFmt numFmtId="177" formatCode="&quot;HK$&quot;#,##0_);[Red]\(&quot;HK$&quot;#,##0\)"/>
    <numFmt numFmtId="178" formatCode="&quot;HK$&quot;#,##0.00_);\(&quot;HK$&quot;#,##0.00\)"/>
    <numFmt numFmtId="179" formatCode="&quot;HK$&quot;#,##0.00_);[Red]\(&quot;HK$&quot;#,##0.00\)"/>
    <numFmt numFmtId="180" formatCode="_(&quot;HK$&quot;* #,##0_);_(&quot;HK$&quot;* \(#,##0\);_(&quot;HK$&quot;* &quot;-&quot;_);_(@_)"/>
    <numFmt numFmtId="181" formatCode="_(* #,##0_);_(* \(#,##0\);_(* &quot;-&quot;_);_(@_)"/>
    <numFmt numFmtId="182" formatCode="_(&quot;HK$&quot;* #,##0.00_);_(&quot;HK$&quot;* \(#,##0.00\);_(&quot;HK$&quot;* &quot;-&quot;??_);_(@_)"/>
    <numFmt numFmtId="183" formatCode="_(* #,##0.00_);_(* \(#,##0.00\);_(* &quot;-&quot;??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quot;$&quot;* #,##0.00_);_(&quot;$&quot;* \(#,##0.00\);_(&quot;$&quot;* &quot;-&quot;??_);_(@_)"/>
    <numFmt numFmtId="190" formatCode="&quot;Yes&quot;;&quot;Yes&quot;;&quot;No&quot;"/>
    <numFmt numFmtId="191" formatCode="&quot;True&quot;;&quot;True&quot;;&quot;False&quot;"/>
    <numFmt numFmtId="192" formatCode="&quot;On&quot;;&quot;On&quot;;&quot;Off&quot;"/>
    <numFmt numFmtId="193" formatCode="[$€-2]\ #,##0.00_);[Red]\([$€-2]\ #,##0.00\)"/>
    <numFmt numFmtId="194" formatCode="d/m;@"/>
  </numFmts>
  <fonts count="126">
    <font>
      <sz val="12"/>
      <name val="新細明體"/>
      <family val="1"/>
    </font>
    <font>
      <sz val="11"/>
      <color indexed="8"/>
      <name val="新細明體"/>
      <family val="1"/>
    </font>
    <font>
      <sz val="9"/>
      <name val="新細明體"/>
      <family val="1"/>
    </font>
    <font>
      <sz val="12"/>
      <name val="標楷體"/>
      <family val="4"/>
    </font>
    <font>
      <sz val="11"/>
      <color indexed="10"/>
      <name val="Times New Roman"/>
      <family val="1"/>
    </font>
    <font>
      <sz val="12"/>
      <color indexed="10"/>
      <name val="新細明體"/>
      <family val="1"/>
    </font>
    <font>
      <sz val="12"/>
      <name val="微軟正黑體"/>
      <family val="2"/>
    </font>
    <font>
      <b/>
      <sz val="24"/>
      <name val="微軟正黑體"/>
      <family val="2"/>
    </font>
    <font>
      <sz val="12"/>
      <name val="Calibri"/>
      <family val="2"/>
    </font>
    <font>
      <b/>
      <sz val="16"/>
      <name val="Calibri"/>
      <family val="2"/>
    </font>
    <font>
      <sz val="16"/>
      <name val="Calibri"/>
      <family val="2"/>
    </font>
    <font>
      <sz val="16"/>
      <name val="微軟正黑體"/>
      <family val="2"/>
    </font>
    <font>
      <sz val="16"/>
      <color indexed="10"/>
      <name val="Calibri"/>
      <family val="2"/>
    </font>
    <font>
      <b/>
      <sz val="14"/>
      <name val="Calibri"/>
      <family val="2"/>
    </font>
    <font>
      <b/>
      <sz val="14"/>
      <name val="微軟正黑體"/>
      <family val="2"/>
    </font>
    <font>
      <sz val="14"/>
      <name val="Calibri"/>
      <family val="2"/>
    </font>
    <font>
      <sz val="14"/>
      <color indexed="10"/>
      <name val="Calibri"/>
      <family val="2"/>
    </font>
    <font>
      <b/>
      <sz val="12"/>
      <name val="Calibri"/>
      <family val="2"/>
    </font>
    <font>
      <b/>
      <sz val="12"/>
      <name val="微軟正黑體"/>
      <family val="2"/>
    </font>
    <font>
      <sz val="16"/>
      <color indexed="12"/>
      <name val="微軟正黑體"/>
      <family val="2"/>
    </font>
    <font>
      <b/>
      <sz val="14"/>
      <color indexed="12"/>
      <name val="微軟正黑體"/>
      <family val="2"/>
    </font>
    <font>
      <b/>
      <sz val="18"/>
      <name val="Calibri"/>
      <family val="2"/>
    </font>
    <font>
      <sz val="18"/>
      <name val="Calibri"/>
      <family val="2"/>
    </font>
    <font>
      <sz val="16"/>
      <color indexed="12"/>
      <name val="Calibri"/>
      <family val="2"/>
    </font>
    <font>
      <b/>
      <sz val="14"/>
      <color indexed="12"/>
      <name val="Calibri"/>
      <family val="2"/>
    </font>
    <font>
      <sz val="14"/>
      <color indexed="12"/>
      <name val="Calibri"/>
      <family val="2"/>
    </font>
    <font>
      <sz val="10"/>
      <name val="Calibri"/>
      <family val="2"/>
    </font>
    <font>
      <b/>
      <sz val="14"/>
      <name val="Microsoft JhengHei"/>
      <family val="2"/>
    </font>
    <font>
      <sz val="14"/>
      <name val="Microsoft JhengHei"/>
      <family val="2"/>
    </font>
    <font>
      <sz val="16"/>
      <name val="Microsoft JhengHei"/>
      <family val="2"/>
    </font>
    <font>
      <sz val="16"/>
      <color indexed="12"/>
      <name val="Microsoft JhengHei"/>
      <family val="2"/>
    </font>
    <font>
      <b/>
      <sz val="14"/>
      <color indexed="12"/>
      <name val="Microsoft JhengHei"/>
      <family val="2"/>
    </font>
    <font>
      <sz val="11"/>
      <color indexed="9"/>
      <name val="新細明體"/>
      <family val="1"/>
    </font>
    <font>
      <sz val="10"/>
      <color indexed="8"/>
      <name val="Arial"/>
      <family val="2"/>
    </font>
    <font>
      <sz val="11"/>
      <color indexed="60"/>
      <name val="新細明體"/>
      <family val="1"/>
    </font>
    <font>
      <sz val="11"/>
      <color indexed="17"/>
      <name val="新細明體"/>
      <family val="1"/>
    </font>
    <font>
      <b/>
      <sz val="11"/>
      <color indexed="52"/>
      <name val="新細明體"/>
      <family val="1"/>
    </font>
    <font>
      <sz val="11"/>
      <color indexed="52"/>
      <name val="新細明體"/>
      <family val="1"/>
    </font>
    <font>
      <b/>
      <sz val="11"/>
      <color indexed="9"/>
      <name val="新細明體"/>
      <family val="1"/>
    </font>
    <font>
      <sz val="12"/>
      <color indexed="12"/>
      <name val="Calibri"/>
      <family val="2"/>
    </font>
    <font>
      <sz val="12"/>
      <color indexed="10"/>
      <name val="微軟正黑體"/>
      <family val="2"/>
    </font>
    <font>
      <sz val="12"/>
      <color indexed="8"/>
      <name val="微軟正黑體"/>
      <family val="2"/>
    </font>
    <font>
      <sz val="14"/>
      <name val="微軟正黑體"/>
      <family val="2"/>
    </font>
    <font>
      <b/>
      <sz val="16"/>
      <name val="細明體"/>
      <family val="3"/>
    </font>
    <font>
      <sz val="14"/>
      <name val="細明體"/>
      <family val="3"/>
    </font>
    <font>
      <sz val="7"/>
      <color indexed="8"/>
      <name val="微軟正黑體"/>
      <family val="2"/>
    </font>
    <font>
      <b/>
      <sz val="12"/>
      <color indexed="8"/>
      <name val="微軟正黑體"/>
      <family val="2"/>
    </font>
    <font>
      <b/>
      <sz val="18"/>
      <name val="微軟正黑體"/>
      <family val="2"/>
    </font>
    <font>
      <u val="single"/>
      <sz val="16"/>
      <name val="Calibri"/>
      <family val="2"/>
    </font>
    <font>
      <b/>
      <i/>
      <sz val="12"/>
      <name val="Calibri"/>
      <family val="2"/>
    </font>
    <font>
      <sz val="12"/>
      <color indexed="10"/>
      <name val="Calibri"/>
      <family val="2"/>
    </font>
    <font>
      <sz val="12"/>
      <color indexed="8"/>
      <name val="Calibri"/>
      <family val="2"/>
    </font>
    <font>
      <sz val="7"/>
      <color indexed="8"/>
      <name val="Calibri"/>
      <family val="2"/>
    </font>
    <font>
      <sz val="7"/>
      <name val="Calibri"/>
      <family val="2"/>
    </font>
    <font>
      <b/>
      <i/>
      <sz val="12"/>
      <color indexed="8"/>
      <name val="Calibri"/>
      <family val="2"/>
    </font>
    <font>
      <b/>
      <sz val="12"/>
      <color indexed="8"/>
      <name val="Calibri"/>
      <family val="2"/>
    </font>
    <font>
      <u val="single"/>
      <sz val="10"/>
      <color indexed="8"/>
      <name val="Calibri"/>
      <family val="2"/>
    </font>
    <font>
      <sz val="10"/>
      <color indexed="8"/>
      <name val="Calibri"/>
      <family val="2"/>
    </font>
    <font>
      <b/>
      <i/>
      <u val="single"/>
      <sz val="10"/>
      <color indexed="8"/>
      <name val="Calibri"/>
      <family val="2"/>
    </font>
    <font>
      <sz val="8"/>
      <color indexed="8"/>
      <name val="Calibri"/>
      <family val="2"/>
    </font>
    <font>
      <b/>
      <sz val="8"/>
      <color indexed="8"/>
      <name val="Calibri"/>
      <family val="2"/>
    </font>
    <font>
      <b/>
      <i/>
      <u val="single"/>
      <sz val="8"/>
      <color indexed="8"/>
      <name val="Calibri"/>
      <family val="2"/>
    </font>
    <font>
      <b/>
      <u val="single"/>
      <sz val="11"/>
      <name val="Calibri"/>
      <family val="2"/>
    </font>
    <font>
      <u val="single"/>
      <sz val="8"/>
      <color indexed="8"/>
      <name val="Calibri"/>
      <family val="2"/>
    </font>
    <font>
      <b/>
      <u val="single"/>
      <sz val="12"/>
      <name val="微軟正黑體"/>
      <family val="2"/>
    </font>
    <font>
      <sz val="11"/>
      <name val="微軟正黑體"/>
      <family val="2"/>
    </font>
    <font>
      <b/>
      <sz val="12"/>
      <color indexed="60"/>
      <name val="微軟正黑體"/>
      <family val="2"/>
    </font>
    <font>
      <b/>
      <u val="single"/>
      <sz val="12"/>
      <name val="Calibri"/>
      <family val="2"/>
    </font>
    <font>
      <i/>
      <sz val="12"/>
      <name val="Calibri"/>
      <family val="2"/>
    </font>
    <font>
      <sz val="11"/>
      <name val="Calibri"/>
      <family val="2"/>
    </font>
    <font>
      <b/>
      <sz val="12"/>
      <color indexed="60"/>
      <name val="Calibri"/>
      <family val="2"/>
    </font>
    <font>
      <sz val="12"/>
      <color indexed="8"/>
      <name val="新細明體"/>
      <family val="1"/>
    </font>
    <font>
      <b/>
      <sz val="12"/>
      <color indexed="8"/>
      <name val="新細明體"/>
      <family val="1"/>
    </font>
    <font>
      <b/>
      <sz val="12"/>
      <name val="新細明體"/>
      <family val="1"/>
    </font>
    <font>
      <b/>
      <sz val="16"/>
      <name val="Times New Roman"/>
      <family val="1"/>
    </font>
    <font>
      <b/>
      <sz val="14"/>
      <name val="Times New Roman"/>
      <family val="1"/>
    </font>
    <font>
      <b/>
      <sz val="14"/>
      <name val="細明體"/>
      <family val="3"/>
    </font>
    <font>
      <b/>
      <sz val="16"/>
      <name val="新細明體"/>
      <family val="1"/>
    </font>
    <font>
      <u val="single"/>
      <sz val="12"/>
      <color indexed="20"/>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sz val="12"/>
      <color indexed="9"/>
      <name val="新細明體"/>
      <family val="1"/>
    </font>
    <font>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b/>
      <sz val="14"/>
      <color indexed="10"/>
      <name val="Calibri"/>
      <family val="2"/>
    </font>
    <font>
      <b/>
      <sz val="14"/>
      <name val="新細明體"/>
      <family val="1"/>
    </font>
    <font>
      <sz val="12"/>
      <color indexed="60"/>
      <name val="Calibri"/>
      <family val="2"/>
    </font>
    <font>
      <sz val="12"/>
      <color indexed="53"/>
      <name val="Calibri"/>
      <family val="2"/>
    </font>
    <font>
      <b/>
      <i/>
      <u val="single"/>
      <sz val="12"/>
      <color indexed="8"/>
      <name val="Calibri"/>
      <family val="2"/>
    </font>
    <font>
      <b/>
      <u val="single"/>
      <sz val="12"/>
      <color indexed="8"/>
      <name val="Calibri"/>
      <family val="2"/>
    </font>
    <font>
      <u val="single"/>
      <sz val="12"/>
      <color indexed="8"/>
      <name val="Calibri"/>
      <family val="2"/>
    </font>
    <font>
      <sz val="14"/>
      <color indexed="8"/>
      <name val="Wingdings"/>
      <family val="0"/>
    </font>
    <font>
      <sz val="12"/>
      <color theme="1"/>
      <name val="Calibri"/>
      <family val="1"/>
    </font>
    <font>
      <sz val="10"/>
      <color rgb="FF000000"/>
      <name val="Arial"/>
      <family val="2"/>
    </font>
    <font>
      <u val="single"/>
      <sz val="12"/>
      <color theme="11"/>
      <name val="新細明體"/>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sz val="12"/>
      <color theme="0"/>
      <name val="Calibri"/>
      <family val="1"/>
    </font>
    <font>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4"/>
      <color rgb="FFFF0000"/>
      <name val="Calibri"/>
      <family val="2"/>
    </font>
    <font>
      <sz val="12"/>
      <color rgb="FFC00000"/>
      <name val="Calibri"/>
      <family val="2"/>
    </font>
    <font>
      <sz val="12"/>
      <color theme="9" tint="-0.24997000396251678"/>
      <name val="Calibri"/>
      <family val="2"/>
    </font>
    <font>
      <b/>
      <sz val="12"/>
      <color rgb="FFC00000"/>
      <name val="Calibri"/>
      <family val="2"/>
    </font>
  </fonts>
  <fills count="46">
    <fill>
      <patternFill/>
    </fill>
    <fill>
      <patternFill patternType="gray125"/>
    </fill>
    <fill>
      <patternFill patternType="solid">
        <fgColor indexed="4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43"/>
        <bgColor indexed="64"/>
      </patternFill>
    </fill>
    <fill>
      <patternFill patternType="solid">
        <fgColor indexed="62"/>
        <bgColor indexed="64"/>
      </patternFill>
    </fill>
    <fill>
      <patternFill patternType="solid">
        <fgColor indexed="22"/>
        <bgColor indexed="64"/>
      </patternFill>
    </fill>
    <fill>
      <patternFill patternType="solid">
        <fgColor indexed="55"/>
        <bgColor indexed="64"/>
      </patternFill>
    </fill>
    <fill>
      <patternFill patternType="solid">
        <fgColor indexed="31"/>
        <bgColor indexed="64"/>
      </patternFill>
    </fill>
    <fill>
      <patternFill patternType="solid">
        <fgColor rgb="FFA5A5A5"/>
        <bgColor indexed="64"/>
      </patternFill>
    </fill>
    <fill>
      <patternFill patternType="solid">
        <fgColor rgb="FFFFC7CE"/>
        <bgColor indexed="64"/>
      </patternFill>
    </fill>
    <fill>
      <patternFill patternType="solid">
        <fgColor indexed="41"/>
        <bgColor indexed="64"/>
      </patternFill>
    </fill>
    <fill>
      <patternFill patternType="solid">
        <fgColor indexed="13"/>
        <bgColor indexed="64"/>
      </patternFill>
    </fill>
    <fill>
      <patternFill patternType="solid">
        <fgColor theme="0" tint="-0.4999699890613556"/>
        <bgColor indexed="64"/>
      </patternFill>
    </fill>
    <fill>
      <patternFill patternType="solid">
        <fgColor theme="0" tint="-0.3499799966812134"/>
        <bgColor indexed="64"/>
      </patternFill>
    </fill>
    <fill>
      <patternFill patternType="solid">
        <fgColor theme="1" tint="0.49998000264167786"/>
        <bgColor indexed="64"/>
      </patternFill>
    </fill>
    <fill>
      <patternFill patternType="solid">
        <fgColor theme="1"/>
        <bgColor indexed="64"/>
      </patternFill>
    </fill>
    <fill>
      <patternFill patternType="solid">
        <fgColor rgb="FFFFFF00"/>
        <bgColor indexed="64"/>
      </patternFill>
    </fill>
  </fills>
  <borders count="7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bottom style="thin"/>
    </border>
    <border>
      <left style="thin"/>
      <right/>
      <top style="thin"/>
      <bottom/>
    </border>
    <border>
      <left style="thin"/>
      <right style="thin"/>
      <top style="thin"/>
      <bottom/>
    </border>
    <border>
      <left style="thin"/>
      <right/>
      <top/>
      <bottom/>
    </border>
    <border>
      <left style="thin"/>
      <right style="thin"/>
      <top/>
      <bottom/>
    </border>
    <border>
      <left/>
      <right style="thin"/>
      <top/>
      <bottom/>
    </border>
    <border>
      <left style="thin"/>
      <right style="thin"/>
      <top/>
      <bottom style="medium"/>
    </border>
    <border>
      <left style="medium"/>
      <right style="thin"/>
      <top style="medium"/>
      <bottom/>
    </border>
    <border>
      <left/>
      <right style="thin"/>
      <top style="medium"/>
      <bottom style="thin"/>
    </border>
    <border>
      <left style="thin"/>
      <right/>
      <top style="medium"/>
      <bottom style="thin"/>
    </border>
    <border>
      <left style="thin"/>
      <right style="thin"/>
      <top style="medium"/>
      <bottom style="thin"/>
    </border>
    <border>
      <left style="thin"/>
      <right style="medium"/>
      <top style="medium"/>
      <bottom style="thin"/>
    </border>
    <border>
      <left style="medium"/>
      <right style="thin"/>
      <top/>
      <bottom/>
    </border>
    <border>
      <left/>
      <right style="thin"/>
      <top style="thin"/>
      <bottom style="thin"/>
    </border>
    <border>
      <left style="thin"/>
      <right/>
      <top style="thin"/>
      <bottom style="thin"/>
    </border>
    <border>
      <left/>
      <right style="thin"/>
      <top/>
      <bottom style="thin"/>
    </border>
    <border>
      <left style="thin"/>
      <right style="thin"/>
      <top/>
      <bottom style="thin"/>
    </border>
    <border>
      <left style="thin"/>
      <right style="medium"/>
      <top style="thin"/>
      <bottom style="thin"/>
    </border>
    <border>
      <left style="thin"/>
      <right/>
      <top/>
      <bottom style="thin"/>
    </border>
    <border>
      <left style="medium"/>
      <right style="thin"/>
      <top style="medium"/>
      <bottom style="thin"/>
    </border>
    <border>
      <left style="medium"/>
      <right style="thin"/>
      <top style="thin"/>
      <bottom style="thin"/>
    </border>
    <border>
      <left style="medium"/>
      <right style="thin"/>
      <top/>
      <bottom style="thin"/>
    </border>
    <border>
      <left style="medium"/>
      <right style="thin"/>
      <top style="thin"/>
      <bottom style="medium"/>
    </border>
    <border>
      <left style="medium"/>
      <right/>
      <top style="medium"/>
      <bottom/>
    </border>
    <border>
      <left style="thin"/>
      <right/>
      <top style="medium"/>
      <bottom/>
    </border>
    <border>
      <left style="thin"/>
      <right style="thin"/>
      <top style="medium"/>
      <bottom/>
    </border>
    <border>
      <left/>
      <right style="thin"/>
      <top style="medium"/>
      <bottom/>
    </border>
    <border>
      <left style="thin"/>
      <right style="medium"/>
      <top style="medium"/>
      <bottom/>
    </border>
    <border>
      <left style="medium"/>
      <right/>
      <top/>
      <bottom/>
    </border>
    <border>
      <left style="thin"/>
      <right style="medium"/>
      <top/>
      <bottom style="medium"/>
    </border>
    <border>
      <left style="thin"/>
      <right style="thin"/>
      <top style="thin"/>
      <bottom style="medium"/>
    </border>
    <border>
      <left style="thin"/>
      <right/>
      <top style="thin"/>
      <bottom style="medium"/>
    </border>
    <border>
      <left style="thin"/>
      <right style="medium"/>
      <top style="thin"/>
      <bottom style="medium"/>
    </border>
    <border>
      <left style="thin"/>
      <right style="medium"/>
      <top/>
      <bottom style="thin"/>
    </border>
    <border>
      <left style="medium"/>
      <right>
        <color indexed="63"/>
      </right>
      <top/>
      <bottom style="medium"/>
    </border>
    <border>
      <left>
        <color indexed="63"/>
      </left>
      <right>
        <color indexed="63"/>
      </right>
      <top style="medium"/>
      <bottom>
        <color indexed="63"/>
      </bottom>
    </border>
    <border>
      <left>
        <color indexed="63"/>
      </left>
      <right>
        <color indexed="63"/>
      </right>
      <top style="medium"/>
      <bottom style="medium"/>
    </border>
    <border>
      <left style="double">
        <color indexed="17"/>
      </left>
      <right style="thin"/>
      <top style="double">
        <color indexed="17"/>
      </top>
      <bottom/>
    </border>
    <border>
      <left style="thin"/>
      <right style="thin"/>
      <top style="double">
        <color indexed="17"/>
      </top>
      <bottom/>
    </border>
    <border>
      <left style="double">
        <color indexed="17"/>
      </left>
      <right style="thin"/>
      <top/>
      <bottom/>
    </border>
    <border>
      <left/>
      <right/>
      <top style="thin"/>
      <bottom/>
    </border>
    <border>
      <left/>
      <right style="thin"/>
      <top style="thin"/>
      <bottom/>
    </border>
    <border>
      <left style="thin"/>
      <right style="thin"/>
      <top style="double">
        <color indexed="17"/>
      </top>
      <bottom style="thin"/>
    </border>
    <border>
      <left/>
      <right/>
      <top style="thin"/>
      <bottom style="medium"/>
    </border>
    <border>
      <left style="thin"/>
      <right>
        <color indexed="63"/>
      </right>
      <top>
        <color indexed="63"/>
      </top>
      <bottom style="thin">
        <color indexed="36"/>
      </bottom>
    </border>
    <border>
      <left style="thin"/>
      <right>
        <color indexed="63"/>
      </right>
      <top style="thin">
        <color indexed="36"/>
      </top>
      <bottom>
        <color indexed="63"/>
      </bottom>
    </border>
    <border>
      <left style="double"/>
      <right/>
      <top style="double"/>
      <bottom/>
    </border>
    <border>
      <left style="thin"/>
      <right/>
      <top style="double"/>
      <bottom/>
    </border>
    <border>
      <left/>
      <right/>
      <top style="double"/>
      <bottom/>
    </border>
    <border>
      <left/>
      <right style="double"/>
      <top style="double"/>
      <bottom/>
    </border>
    <border>
      <left style="double"/>
      <right style="thin"/>
      <top/>
      <bottom/>
    </border>
    <border>
      <left/>
      <right style="double"/>
      <top/>
      <bottom/>
    </border>
    <border>
      <left style="double"/>
      <right/>
      <top/>
      <bottom style="double"/>
    </border>
    <border>
      <left style="thin"/>
      <right/>
      <top/>
      <bottom style="double"/>
    </border>
    <border>
      <left/>
      <right/>
      <top/>
      <bottom style="double"/>
    </border>
    <border>
      <left/>
      <right style="double"/>
      <top/>
      <bottom style="double"/>
    </border>
    <border>
      <left/>
      <right style="thin"/>
      <top style="thin"/>
      <bottom style="medium"/>
    </border>
    <border>
      <left/>
      <right/>
      <top style="thin"/>
      <bottom style="thin"/>
    </border>
  </borders>
  <cellStyleXfs count="8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102" fillId="3" borderId="0" applyNumberFormat="0" applyBorder="0" applyAlignment="0" applyProtection="0"/>
    <xf numFmtId="0" fontId="102" fillId="4" borderId="0" applyNumberFormat="0" applyBorder="0" applyAlignment="0" applyProtection="0"/>
    <xf numFmtId="0" fontId="102" fillId="5" borderId="0" applyNumberFormat="0" applyBorder="0" applyAlignment="0" applyProtection="0"/>
    <xf numFmtId="0" fontId="102" fillId="6" borderId="0" applyNumberFormat="0" applyBorder="0" applyAlignment="0" applyProtection="0"/>
    <xf numFmtId="0" fontId="102" fillId="7" borderId="0" applyNumberFormat="0" applyBorder="0" applyAlignment="0" applyProtection="0"/>
    <xf numFmtId="0" fontId="102" fillId="8" borderId="0" applyNumberFormat="0" applyBorder="0" applyAlignment="0" applyProtection="0"/>
    <xf numFmtId="0" fontId="102" fillId="9" borderId="0" applyNumberFormat="0" applyBorder="0" applyAlignment="0" applyProtection="0"/>
    <xf numFmtId="0" fontId="102" fillId="10" borderId="0" applyNumberFormat="0" applyBorder="0" applyAlignment="0" applyProtection="0"/>
    <xf numFmtId="0" fontId="102" fillId="11" borderId="0" applyNumberFormat="0" applyBorder="0" applyAlignment="0" applyProtection="0"/>
    <xf numFmtId="0" fontId="102" fillId="12" borderId="0" applyNumberFormat="0" applyBorder="0" applyAlignment="0" applyProtection="0"/>
    <xf numFmtId="0" fontId="102" fillId="13" borderId="0" applyNumberFormat="0" applyBorder="0" applyAlignment="0" applyProtection="0"/>
    <xf numFmtId="0" fontId="102" fillId="14" borderId="0" applyNumberFormat="0" applyBorder="0" applyAlignment="0" applyProtection="0"/>
    <xf numFmtId="0" fontId="102" fillId="15" borderId="0" applyNumberFormat="0" applyBorder="0" applyAlignment="0" applyProtection="0"/>
    <xf numFmtId="0" fontId="102" fillId="16" borderId="0" applyNumberFormat="0" applyBorder="0" applyAlignment="0" applyProtection="0"/>
    <xf numFmtId="0" fontId="102" fillId="17" borderId="0" applyNumberFormat="0" applyBorder="0" applyAlignment="0" applyProtection="0"/>
    <xf numFmtId="0" fontId="102" fillId="18" borderId="0" applyNumberFormat="0" applyBorder="0" applyAlignment="0" applyProtection="0"/>
    <xf numFmtId="0" fontId="102" fillId="19" borderId="0" applyNumberFormat="0" applyBorder="0" applyAlignment="0" applyProtection="0"/>
    <xf numFmtId="0" fontId="102" fillId="20" borderId="0" applyNumberFormat="0" applyBorder="0" applyAlignment="0" applyProtection="0"/>
    <xf numFmtId="0" fontId="103" fillId="0" borderId="0">
      <alignment/>
      <protection/>
    </xf>
    <xf numFmtId="0" fontId="102" fillId="0" borderId="0">
      <alignment vertical="center"/>
      <protection/>
    </xf>
    <xf numFmtId="0" fontId="0" fillId="0" borderId="0">
      <alignment/>
      <protection/>
    </xf>
    <xf numFmtId="0" fontId="0" fillId="0" borderId="0">
      <alignment/>
      <protection/>
    </xf>
    <xf numFmtId="183" fontId="0" fillId="0" borderId="0" applyFont="0" applyFill="0" applyBorder="0" applyAlignment="0" applyProtection="0"/>
    <xf numFmtId="181" fontId="0" fillId="0" borderId="0" applyFont="0" applyFill="0" applyBorder="0" applyAlignment="0" applyProtection="0"/>
    <xf numFmtId="0" fontId="104" fillId="0" borderId="0" applyNumberFormat="0" applyFill="0" applyBorder="0" applyAlignment="0" applyProtection="0"/>
    <xf numFmtId="0" fontId="105" fillId="21" borderId="0" applyNumberFormat="0" applyBorder="0" applyAlignment="0" applyProtection="0"/>
    <xf numFmtId="0" fontId="106" fillId="0" borderId="1" applyNumberFormat="0" applyFill="0" applyAlignment="0" applyProtection="0"/>
    <xf numFmtId="0" fontId="107" fillId="22" borderId="0" applyNumberFormat="0" applyBorder="0" applyAlignment="0" applyProtection="0"/>
    <xf numFmtId="9" fontId="0" fillId="0" borderId="0" applyFont="0" applyFill="0" applyBorder="0" applyAlignment="0" applyProtection="0"/>
    <xf numFmtId="0" fontId="108" fillId="23" borderId="2"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109" fillId="0" borderId="3" applyNumberFormat="0" applyFill="0" applyAlignment="0" applyProtection="0"/>
    <xf numFmtId="0" fontId="0" fillId="24" borderId="4" applyNumberFormat="0" applyFont="0" applyAlignment="0" applyProtection="0"/>
    <xf numFmtId="0" fontId="110" fillId="0" borderId="0" applyNumberFormat="0" applyFill="0" applyBorder="0" applyAlignment="0" applyProtection="0"/>
    <xf numFmtId="0" fontId="3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1" fillId="0" borderId="0" applyNumberFormat="0" applyFill="0" applyBorder="0" applyAlignment="0" applyProtection="0"/>
    <xf numFmtId="0" fontId="112" fillId="25" borderId="0" applyNumberFormat="0" applyBorder="0" applyAlignment="0" applyProtection="0"/>
    <xf numFmtId="0" fontId="112" fillId="26" borderId="0" applyNumberFormat="0" applyBorder="0" applyAlignment="0" applyProtection="0"/>
    <xf numFmtId="0" fontId="112" fillId="27" borderId="0" applyNumberFormat="0" applyBorder="0" applyAlignment="0" applyProtection="0"/>
    <xf numFmtId="0" fontId="112" fillId="28" borderId="0" applyNumberFormat="0" applyBorder="0" applyAlignment="0" applyProtection="0"/>
    <xf numFmtId="0" fontId="112" fillId="29" borderId="0" applyNumberFormat="0" applyBorder="0" applyAlignment="0" applyProtection="0"/>
    <xf numFmtId="0" fontId="112" fillId="30" borderId="0" applyNumberFormat="0" applyBorder="0" applyAlignment="0" applyProtection="0"/>
    <xf numFmtId="0" fontId="113" fillId="0" borderId="0" applyNumberFormat="0" applyFill="0" applyBorder="0" applyAlignment="0" applyProtection="0"/>
    <xf numFmtId="0" fontId="114" fillId="0" borderId="5" applyNumberFormat="0" applyFill="0" applyAlignment="0" applyProtection="0"/>
    <xf numFmtId="0" fontId="115" fillId="0" borderId="6" applyNumberFormat="0" applyFill="0" applyAlignment="0" applyProtection="0"/>
    <xf numFmtId="0" fontId="116" fillId="0" borderId="7" applyNumberFormat="0" applyFill="0" applyAlignment="0" applyProtection="0"/>
    <xf numFmtId="0" fontId="116" fillId="0" borderId="0" applyNumberFormat="0" applyFill="0" applyBorder="0" applyAlignment="0" applyProtection="0"/>
    <xf numFmtId="0" fontId="117" fillId="31" borderId="2" applyNumberFormat="0" applyAlignment="0" applyProtection="0"/>
    <xf numFmtId="0" fontId="118" fillId="23" borderId="8" applyNumberFormat="0" applyAlignment="0" applyProtection="0"/>
    <xf numFmtId="0" fontId="34" fillId="32" borderId="0" applyNumberFormat="0" applyBorder="0" applyAlignment="0" applyProtection="0"/>
    <xf numFmtId="0" fontId="32" fillId="33" borderId="0" applyNumberFormat="0" applyBorder="0" applyAlignment="0" applyProtection="0"/>
    <xf numFmtId="0" fontId="36" fillId="34" borderId="9" applyNumberFormat="0" applyAlignment="0" applyProtection="0"/>
    <xf numFmtId="0" fontId="38" fillId="35" borderId="10" applyNumberFormat="0" applyAlignment="0" applyProtection="0"/>
    <xf numFmtId="0" fontId="37" fillId="0" borderId="11" applyNumberFormat="0" applyFill="0" applyAlignment="0" applyProtection="0"/>
    <xf numFmtId="0" fontId="1" fillId="36" borderId="0" applyNumberFormat="0" applyBorder="0" applyAlignment="0" applyProtection="0"/>
    <xf numFmtId="0" fontId="1" fillId="36" borderId="0" applyNumberFormat="0" applyBorder="0" applyAlignment="0" applyProtection="0"/>
    <xf numFmtId="0" fontId="119" fillId="37" borderId="12" applyNumberFormat="0" applyAlignment="0" applyProtection="0"/>
    <xf numFmtId="0" fontId="120" fillId="38" borderId="0" applyNumberFormat="0" applyBorder="0" applyAlignment="0" applyProtection="0"/>
    <xf numFmtId="0" fontId="121" fillId="0" borderId="0" applyNumberFormat="0" applyFill="0" applyBorder="0" applyAlignment="0" applyProtection="0"/>
  </cellStyleXfs>
  <cellXfs count="644">
    <xf numFmtId="0" fontId="0" fillId="0" borderId="0" xfId="0" applyAlignment="1">
      <alignment vertical="center"/>
    </xf>
    <xf numFmtId="0" fontId="0" fillId="0" borderId="0" xfId="54" applyNumberFormat="1" applyFont="1">
      <alignment/>
      <protection/>
    </xf>
    <xf numFmtId="0" fontId="0" fillId="0" borderId="0" xfId="54" applyNumberFormat="1" applyFont="1" applyAlignment="1">
      <alignment horizontal="center"/>
      <protection/>
    </xf>
    <xf numFmtId="0" fontId="0" fillId="0" borderId="0" xfId="54" applyNumberFormat="1" applyFont="1" applyBorder="1">
      <alignment/>
      <protection/>
    </xf>
    <xf numFmtId="0" fontId="0" fillId="0" borderId="0" xfId="54" applyNumberFormat="1" applyFont="1" applyAlignment="1">
      <alignment horizontal="left"/>
      <protection/>
    </xf>
    <xf numFmtId="0" fontId="0" fillId="0" borderId="13" xfId="54" applyNumberFormat="1" applyFont="1" applyBorder="1">
      <alignment/>
      <protection/>
    </xf>
    <xf numFmtId="0" fontId="0" fillId="0" borderId="0" xfId="54" applyNumberFormat="1" applyFont="1">
      <alignment/>
      <protection/>
    </xf>
    <xf numFmtId="0" fontId="0" fillId="0" borderId="0" xfId="54" applyNumberFormat="1" applyFont="1" applyAlignment="1">
      <alignment horizontal="right"/>
      <protection/>
    </xf>
    <xf numFmtId="0" fontId="0" fillId="0" borderId="0" xfId="54" applyNumberFormat="1" applyFont="1" applyAlignment="1">
      <alignment horizontal="left"/>
      <protection/>
    </xf>
    <xf numFmtId="0" fontId="0" fillId="0" borderId="13" xfId="54" applyNumberFormat="1" applyFont="1" applyBorder="1">
      <alignment/>
      <protection/>
    </xf>
    <xf numFmtId="0" fontId="0" fillId="0" borderId="13" xfId="54" applyNumberFormat="1" applyFont="1" applyBorder="1" applyAlignment="1">
      <alignment horizontal="left"/>
      <protection/>
    </xf>
    <xf numFmtId="0" fontId="0" fillId="0" borderId="13" xfId="54" applyNumberFormat="1" applyFont="1" applyBorder="1" applyAlignment="1">
      <alignment horizontal="left"/>
      <protection/>
    </xf>
    <xf numFmtId="0" fontId="0" fillId="0" borderId="0" xfId="54" applyNumberFormat="1" applyFont="1" applyBorder="1" applyAlignment="1">
      <alignment horizontal="left"/>
      <protection/>
    </xf>
    <xf numFmtId="0" fontId="0" fillId="0" borderId="0" xfId="54" applyNumberFormat="1" applyFont="1" applyBorder="1" applyAlignment="1">
      <alignment horizontal="left"/>
      <protection/>
    </xf>
    <xf numFmtId="0" fontId="0" fillId="0" borderId="0" xfId="54" applyNumberFormat="1" applyFont="1" applyFill="1" applyBorder="1" applyAlignment="1">
      <alignment horizontal="left"/>
      <protection/>
    </xf>
    <xf numFmtId="0" fontId="0" fillId="0" borderId="0" xfId="54" applyNumberFormat="1" applyFont="1" applyBorder="1" applyAlignment="1" quotePrefix="1">
      <alignment horizontal="left"/>
      <protection/>
    </xf>
    <xf numFmtId="0" fontId="8" fillId="0" borderId="0" xfId="0" applyFont="1" applyAlignment="1">
      <alignment horizontal="center" vertical="center"/>
    </xf>
    <xf numFmtId="0" fontId="10" fillId="0" borderId="0" xfId="0" applyNumberFormat="1" applyFont="1" applyBorder="1" applyAlignment="1">
      <alignment horizontal="left" vertical="center"/>
    </xf>
    <xf numFmtId="0" fontId="10" fillId="0" borderId="0" xfId="0" applyNumberFormat="1" applyFont="1" applyBorder="1" applyAlignment="1">
      <alignment horizontal="center" vertical="center" wrapText="1"/>
    </xf>
    <xf numFmtId="0" fontId="9" fillId="0" borderId="0" xfId="0" applyFont="1" applyFill="1" applyBorder="1" applyAlignment="1">
      <alignment horizontal="center" vertical="center"/>
    </xf>
    <xf numFmtId="0" fontId="8"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NumberFormat="1" applyFont="1" applyFill="1" applyBorder="1" applyAlignment="1">
      <alignment horizontal="center" vertical="center"/>
    </xf>
    <xf numFmtId="0" fontId="9" fillId="0" borderId="0" xfId="0" applyFont="1" applyAlignment="1">
      <alignment horizontal="center" vertical="center"/>
    </xf>
    <xf numFmtId="0" fontId="8" fillId="0" borderId="0" xfId="0" applyFont="1" applyAlignment="1">
      <alignment vertical="center"/>
    </xf>
    <xf numFmtId="0" fontId="21" fillId="0" borderId="0" xfId="0" applyFont="1" applyBorder="1" applyAlignment="1">
      <alignment vertical="center"/>
    </xf>
    <xf numFmtId="0" fontId="21" fillId="0" borderId="0" xfId="0" applyFont="1" applyBorder="1" applyAlignment="1">
      <alignment horizontal="center" vertical="center"/>
    </xf>
    <xf numFmtId="0" fontId="23" fillId="0" borderId="0" xfId="0" applyNumberFormat="1" applyFont="1" applyBorder="1" applyAlignment="1">
      <alignment vertical="center"/>
    </xf>
    <xf numFmtId="0" fontId="12" fillId="0" borderId="0" xfId="0" applyNumberFormat="1" applyFont="1" applyBorder="1" applyAlignment="1">
      <alignment horizontal="center" vertical="center"/>
    </xf>
    <xf numFmtId="0" fontId="12" fillId="0" borderId="0" xfId="0" applyNumberFormat="1" applyFont="1" applyBorder="1" applyAlignment="1">
      <alignment vertical="center"/>
    </xf>
    <xf numFmtId="0" fontId="10" fillId="0" borderId="0" xfId="0" applyNumberFormat="1" applyFont="1" applyBorder="1" applyAlignment="1">
      <alignment horizontal="center" vertical="center"/>
    </xf>
    <xf numFmtId="0" fontId="8" fillId="0" borderId="0" xfId="0" applyNumberFormat="1" applyFont="1" applyFill="1" applyBorder="1" applyAlignment="1">
      <alignment vertical="center"/>
    </xf>
    <xf numFmtId="0" fontId="8" fillId="0" borderId="0" xfId="0" applyNumberFormat="1" applyFont="1" applyBorder="1" applyAlignment="1">
      <alignment vertical="center"/>
    </xf>
    <xf numFmtId="0" fontId="9" fillId="0" borderId="14" xfId="0" applyFont="1" applyBorder="1" applyAlignment="1">
      <alignment horizontal="center" vertical="center"/>
    </xf>
    <xf numFmtId="0" fontId="8" fillId="0" borderId="14" xfId="0" applyFont="1" applyBorder="1" applyAlignment="1">
      <alignment vertical="center"/>
    </xf>
    <xf numFmtId="0" fontId="24" fillId="0" borderId="15" xfId="0" applyNumberFormat="1" applyFont="1" applyBorder="1" applyAlignment="1">
      <alignment horizontal="center" vertical="center"/>
    </xf>
    <xf numFmtId="0" fontId="13" fillId="0" borderId="16" xfId="0" applyNumberFormat="1" applyFont="1" applyFill="1" applyBorder="1" applyAlignment="1">
      <alignment horizontal="center" vertical="center"/>
    </xf>
    <xf numFmtId="0" fontId="13" fillId="0" borderId="16" xfId="0" applyNumberFormat="1" applyFont="1" applyFill="1" applyBorder="1" applyAlignment="1">
      <alignment horizontal="center" vertical="center" wrapText="1"/>
    </xf>
    <xf numFmtId="0" fontId="24" fillId="0" borderId="17" xfId="0" applyNumberFormat="1" applyFont="1" applyFill="1" applyBorder="1" applyAlignment="1">
      <alignment horizontal="center" vertical="center"/>
    </xf>
    <xf numFmtId="0" fontId="13" fillId="39" borderId="16" xfId="0" applyNumberFormat="1" applyFont="1" applyFill="1" applyBorder="1" applyAlignment="1">
      <alignment horizontal="center" vertical="center"/>
    </xf>
    <xf numFmtId="0" fontId="13" fillId="0" borderId="18" xfId="0" applyNumberFormat="1" applyFont="1" applyFill="1" applyBorder="1" applyAlignment="1">
      <alignment horizontal="center" vertical="center"/>
    </xf>
    <xf numFmtId="0" fontId="13" fillId="0" borderId="19" xfId="0" applyNumberFormat="1" applyFont="1" applyFill="1" applyBorder="1" applyAlignment="1">
      <alignment horizontal="center" vertical="center" wrapText="1"/>
    </xf>
    <xf numFmtId="0" fontId="13" fillId="0" borderId="20" xfId="0" applyNumberFormat="1" applyFont="1" applyFill="1" applyBorder="1" applyAlignment="1">
      <alignment horizontal="center" vertical="center" wrapText="1"/>
    </xf>
    <xf numFmtId="0" fontId="13" fillId="0" borderId="18" xfId="0" applyNumberFormat="1" applyFont="1" applyFill="1" applyBorder="1" applyAlignment="1">
      <alignment horizontal="center" vertical="center" wrapText="1"/>
    </xf>
    <xf numFmtId="0" fontId="13" fillId="0" borderId="20" xfId="0" applyNumberFormat="1" applyFont="1" applyFill="1" applyBorder="1" applyAlignment="1">
      <alignment horizontal="center" vertical="center"/>
    </xf>
    <xf numFmtId="0" fontId="13" fillId="0" borderId="20" xfId="0" applyFont="1" applyBorder="1" applyAlignment="1">
      <alignment horizontal="center" vertical="center"/>
    </xf>
    <xf numFmtId="0" fontId="25" fillId="0" borderId="21" xfId="0" applyNumberFormat="1" applyFont="1" applyFill="1" applyBorder="1" applyAlignment="1" quotePrefix="1">
      <alignment horizontal="center" vertical="center" wrapText="1"/>
    </xf>
    <xf numFmtId="0" fontId="15" fillId="0" borderId="22" xfId="0" applyFont="1" applyFill="1" applyBorder="1" applyAlignment="1">
      <alignment horizontal="center" vertical="center"/>
    </xf>
    <xf numFmtId="0" fontId="15" fillId="0" borderId="13" xfId="0" applyNumberFormat="1" applyFont="1" applyFill="1" applyBorder="1" applyAlignment="1">
      <alignment horizontal="center" vertical="center"/>
    </xf>
    <xf numFmtId="0" fontId="15" fillId="0" borderId="23" xfId="0" applyFont="1" applyFill="1" applyBorder="1" applyAlignment="1">
      <alignment horizontal="center" vertical="center"/>
    </xf>
    <xf numFmtId="0" fontId="15" fillId="0" borderId="24" xfId="0" applyFont="1" applyFill="1" applyBorder="1" applyAlignment="1">
      <alignment horizontal="center" vertical="center"/>
    </xf>
    <xf numFmtId="0" fontId="16" fillId="32" borderId="23" xfId="0" applyFont="1" applyFill="1" applyBorder="1" applyAlignment="1">
      <alignment horizontal="center" vertical="center"/>
    </xf>
    <xf numFmtId="0" fontId="15" fillId="0" borderId="25" xfId="0" applyFont="1" applyFill="1" applyBorder="1" applyAlignment="1" applyProtection="1">
      <alignment horizontal="center" vertical="center"/>
      <protection/>
    </xf>
    <xf numFmtId="0" fontId="25" fillId="0" borderId="26" xfId="0" applyNumberFormat="1" applyFont="1" applyFill="1" applyBorder="1" applyAlignment="1" quotePrefix="1">
      <alignment horizontal="center" vertical="center" wrapText="1"/>
    </xf>
    <xf numFmtId="0" fontId="15" fillId="0" borderId="27" xfId="0" applyFont="1" applyFill="1" applyBorder="1" applyAlignment="1">
      <alignment horizontal="center" vertical="center"/>
    </xf>
    <xf numFmtId="0" fontId="15" fillId="0" borderId="28" xfId="0" applyFont="1" applyFill="1" applyBorder="1" applyAlignment="1">
      <alignment horizontal="center" vertical="center"/>
    </xf>
    <xf numFmtId="0" fontId="25" fillId="0" borderId="13" xfId="0" applyFont="1" applyFill="1" applyBorder="1" applyAlignment="1">
      <alignment horizontal="center" vertical="center"/>
    </xf>
    <xf numFmtId="0" fontId="15" fillId="0" borderId="29" xfId="0" applyFont="1" applyFill="1" applyBorder="1" applyAlignment="1">
      <alignment horizontal="center" vertical="center"/>
    </xf>
    <xf numFmtId="0" fontId="15" fillId="0" borderId="30" xfId="0" applyFont="1" applyFill="1" applyBorder="1" applyAlignment="1">
      <alignment horizontal="center" vertical="center"/>
    </xf>
    <xf numFmtId="0" fontId="16" fillId="32" borderId="28" xfId="0" applyFont="1" applyFill="1" applyBorder="1" applyAlignment="1">
      <alignment horizontal="center" vertical="center"/>
    </xf>
    <xf numFmtId="0" fontId="15" fillId="0" borderId="31" xfId="0" applyFont="1" applyFill="1" applyBorder="1" applyAlignment="1" applyProtection="1">
      <alignment horizontal="center" vertical="center"/>
      <protection/>
    </xf>
    <xf numFmtId="0" fontId="15" fillId="0" borderId="13" xfId="0" applyFont="1" applyFill="1" applyBorder="1" applyAlignment="1">
      <alignment horizontal="center" vertical="center"/>
    </xf>
    <xf numFmtId="0" fontId="8" fillId="0" borderId="0" xfId="0" applyFont="1" applyBorder="1" applyAlignment="1">
      <alignment vertical="center"/>
    </xf>
    <xf numFmtId="0" fontId="15" fillId="0" borderId="30" xfId="0" applyNumberFormat="1" applyFont="1" applyFill="1" applyBorder="1" applyAlignment="1">
      <alignment horizontal="center" vertical="center"/>
    </xf>
    <xf numFmtId="0" fontId="16" fillId="32" borderId="32" xfId="0" applyFont="1" applyFill="1" applyBorder="1" applyAlignment="1">
      <alignment horizontal="center" vertical="center"/>
    </xf>
    <xf numFmtId="0" fontId="8" fillId="0" borderId="0" xfId="0" applyFont="1" applyFill="1" applyBorder="1" applyAlignment="1">
      <alignment vertical="center"/>
    </xf>
    <xf numFmtId="0" fontId="8" fillId="0" borderId="0" xfId="0" applyFont="1" applyFill="1" applyAlignment="1">
      <alignment vertical="center"/>
    </xf>
    <xf numFmtId="0" fontId="15" fillId="0" borderId="18" xfId="0" applyNumberFormat="1" applyFont="1" applyFill="1" applyBorder="1" applyAlignment="1">
      <alignment horizontal="center" vertical="center"/>
    </xf>
    <xf numFmtId="0" fontId="8" fillId="0" borderId="13" xfId="0" applyFont="1" applyFill="1" applyBorder="1" applyAlignment="1">
      <alignment horizontal="center" vertical="center"/>
    </xf>
    <xf numFmtId="0" fontId="15" fillId="0" borderId="13" xfId="0" applyNumberFormat="1" applyFont="1" applyFill="1" applyBorder="1" applyAlignment="1">
      <alignment horizontal="center"/>
    </xf>
    <xf numFmtId="0" fontId="15" fillId="0" borderId="13" xfId="0" applyFont="1" applyFill="1" applyBorder="1" applyAlignment="1">
      <alignment horizontal="center"/>
    </xf>
    <xf numFmtId="0" fontId="13" fillId="0" borderId="13" xfId="0" applyNumberFormat="1" applyFont="1" applyFill="1" applyBorder="1" applyAlignment="1">
      <alignment horizontal="center"/>
    </xf>
    <xf numFmtId="0" fontId="15" fillId="0" borderId="13" xfId="0" applyFont="1" applyFill="1" applyBorder="1" applyAlignment="1">
      <alignment horizontal="left"/>
    </xf>
    <xf numFmtId="0" fontId="8" fillId="0" borderId="0" xfId="0" applyFont="1" applyBorder="1" applyAlignment="1">
      <alignment horizontal="center" vertical="center"/>
    </xf>
    <xf numFmtId="0" fontId="13" fillId="0" borderId="13" xfId="0" applyNumberFormat="1" applyFont="1" applyFill="1" applyBorder="1" applyAlignment="1">
      <alignment horizontal="center" vertical="center"/>
    </xf>
    <xf numFmtId="0" fontId="13" fillId="0" borderId="13" xfId="0" applyNumberFormat="1" applyFont="1" applyFill="1" applyBorder="1" applyAlignment="1">
      <alignment horizontal="center" vertical="center" wrapText="1"/>
    </xf>
    <xf numFmtId="0" fontId="16" fillId="32" borderId="13" xfId="0" applyFont="1" applyFill="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0" borderId="35" xfId="0" applyFont="1" applyFill="1" applyBorder="1" applyAlignment="1">
      <alignment horizontal="center" vertical="center"/>
    </xf>
    <xf numFmtId="0" fontId="13" fillId="0" borderId="34" xfId="0" applyFont="1" applyFill="1" applyBorder="1" applyAlignment="1">
      <alignment horizontal="center" vertical="center"/>
    </xf>
    <xf numFmtId="0" fontId="15" fillId="0" borderId="31" xfId="0" applyFont="1" applyBorder="1" applyAlignment="1">
      <alignment horizontal="center" vertical="center"/>
    </xf>
    <xf numFmtId="0" fontId="13" fillId="0" borderId="36" xfId="0" applyFont="1" applyFill="1" applyBorder="1" applyAlignment="1">
      <alignment horizontal="center" vertical="center"/>
    </xf>
    <xf numFmtId="0" fontId="9" fillId="0" borderId="0" xfId="0" applyFont="1" applyBorder="1" applyAlignment="1">
      <alignment horizontal="center" vertical="center"/>
    </xf>
    <xf numFmtId="0" fontId="24" fillId="0" borderId="37" xfId="0" applyNumberFormat="1" applyFont="1" applyBorder="1" applyAlignment="1">
      <alignment horizontal="center" vertical="center"/>
    </xf>
    <xf numFmtId="0" fontId="13" fillId="39" borderId="24" xfId="0" applyNumberFormat="1" applyFont="1" applyFill="1" applyBorder="1" applyAlignment="1">
      <alignment horizontal="center" vertical="center"/>
    </xf>
    <xf numFmtId="0" fontId="13" fillId="0" borderId="38" xfId="0" applyNumberFormat="1" applyFont="1" applyFill="1" applyBorder="1" applyAlignment="1">
      <alignment horizontal="center" vertical="center"/>
    </xf>
    <xf numFmtId="0" fontId="13" fillId="0" borderId="39" xfId="0" applyNumberFormat="1" applyFont="1" applyFill="1" applyBorder="1" applyAlignment="1">
      <alignment horizontal="center" vertical="center"/>
    </xf>
    <xf numFmtId="0" fontId="13" fillId="0" borderId="39" xfId="0" applyNumberFormat="1" applyFont="1" applyFill="1" applyBorder="1" applyAlignment="1">
      <alignment horizontal="center" vertical="center" wrapText="1"/>
    </xf>
    <xf numFmtId="0" fontId="13" fillId="0" borderId="40" xfId="0" applyNumberFormat="1" applyFont="1" applyFill="1" applyBorder="1" applyAlignment="1">
      <alignment horizontal="center" vertical="center" wrapText="1"/>
    </xf>
    <xf numFmtId="0" fontId="13" fillId="0" borderId="39" xfId="0" applyFont="1" applyBorder="1" applyAlignment="1">
      <alignment horizontal="center" vertical="center"/>
    </xf>
    <xf numFmtId="0" fontId="15" fillId="0" borderId="41" xfId="0" applyFont="1" applyBorder="1" applyAlignment="1">
      <alignment horizontal="center" vertical="center"/>
    </xf>
    <xf numFmtId="0" fontId="24" fillId="0" borderId="42" xfId="0" applyNumberFormat="1" applyFont="1" applyFill="1" applyBorder="1" applyAlignment="1">
      <alignment horizontal="center" vertical="center"/>
    </xf>
    <xf numFmtId="0" fontId="13" fillId="0" borderId="43" xfId="0" applyFont="1" applyFill="1" applyBorder="1" applyAlignment="1" applyProtection="1">
      <alignment horizontal="center" vertical="center"/>
      <protection/>
    </xf>
    <xf numFmtId="0" fontId="15" fillId="0" borderId="44" xfId="0" applyNumberFormat="1" applyFont="1" applyFill="1" applyBorder="1" applyAlignment="1">
      <alignment horizontal="center" vertical="center"/>
    </xf>
    <xf numFmtId="0" fontId="15" fillId="0" borderId="44" xfId="0" applyFont="1" applyFill="1" applyBorder="1" applyAlignment="1">
      <alignment horizontal="center" vertical="center"/>
    </xf>
    <xf numFmtId="0" fontId="16" fillId="32" borderId="45" xfId="0" applyFont="1" applyFill="1" applyBorder="1" applyAlignment="1">
      <alignment horizontal="center" vertical="center"/>
    </xf>
    <xf numFmtId="0" fontId="15" fillId="0" borderId="16" xfId="0" applyFont="1" applyFill="1" applyBorder="1" applyAlignment="1">
      <alignment horizontal="center" vertical="center"/>
    </xf>
    <xf numFmtId="0" fontId="8" fillId="0" borderId="13" xfId="0" applyFont="1" applyBorder="1" applyAlignment="1">
      <alignment horizontal="center" vertical="center"/>
    </xf>
    <xf numFmtId="0" fontId="8" fillId="0" borderId="13" xfId="0" applyFont="1" applyFill="1" applyBorder="1" applyAlignment="1">
      <alignment vertical="center"/>
    </xf>
    <xf numFmtId="0" fontId="25" fillId="0" borderId="42" xfId="0" applyNumberFormat="1" applyFont="1" applyFill="1" applyBorder="1" applyAlignment="1" quotePrefix="1">
      <alignment horizontal="center" vertical="center" wrapText="1"/>
    </xf>
    <xf numFmtId="0" fontId="9" fillId="0" borderId="13" xfId="0" applyFont="1" applyFill="1" applyBorder="1" applyAlignment="1">
      <alignment horizontal="center" vertical="center"/>
    </xf>
    <xf numFmtId="0" fontId="13" fillId="40" borderId="28" xfId="0" applyNumberFormat="1" applyFont="1" applyFill="1" applyBorder="1" applyAlignment="1">
      <alignment horizontal="center" vertical="center"/>
    </xf>
    <xf numFmtId="0" fontId="13" fillId="40" borderId="28" xfId="0" applyFont="1" applyFill="1" applyBorder="1" applyAlignment="1">
      <alignment horizontal="center" vertical="center"/>
    </xf>
    <xf numFmtId="0" fontId="12" fillId="40" borderId="28" xfId="0" applyFont="1" applyFill="1" applyBorder="1" applyAlignment="1">
      <alignment horizontal="center" vertical="center"/>
    </xf>
    <xf numFmtId="0" fontId="8" fillId="40" borderId="28" xfId="0" applyFont="1" applyFill="1" applyBorder="1" applyAlignment="1">
      <alignment horizontal="center" vertical="center"/>
    </xf>
    <xf numFmtId="0" fontId="13" fillId="0" borderId="34" xfId="0" applyNumberFormat="1" applyFont="1" applyFill="1" applyBorder="1" applyAlignment="1">
      <alignment horizontal="center"/>
    </xf>
    <xf numFmtId="0" fontId="13" fillId="0" borderId="31" xfId="0" applyFont="1" applyFill="1" applyBorder="1" applyAlignment="1">
      <alignment horizontal="center" vertical="center"/>
    </xf>
    <xf numFmtId="0" fontId="9" fillId="0" borderId="34" xfId="0" applyFont="1" applyBorder="1" applyAlignment="1">
      <alignment horizontal="center" vertical="center"/>
    </xf>
    <xf numFmtId="0" fontId="8" fillId="0" borderId="31" xfId="0" applyFont="1" applyBorder="1" applyAlignment="1">
      <alignment vertical="center"/>
    </xf>
    <xf numFmtId="0" fontId="9" fillId="0" borderId="36" xfId="0" applyFont="1" applyBorder="1" applyAlignment="1">
      <alignment horizontal="center" vertical="center"/>
    </xf>
    <xf numFmtId="0" fontId="8" fillId="0" borderId="46" xfId="0" applyFont="1" applyBorder="1" applyAlignment="1">
      <alignment vertical="center"/>
    </xf>
    <xf numFmtId="0" fontId="15" fillId="0" borderId="30" xfId="0" applyNumberFormat="1" applyFont="1" applyFill="1" applyBorder="1" applyAlignment="1">
      <alignment horizontal="center"/>
    </xf>
    <xf numFmtId="0" fontId="15" fillId="0" borderId="30" xfId="0" applyFont="1" applyFill="1" applyBorder="1" applyAlignment="1">
      <alignment horizontal="center"/>
    </xf>
    <xf numFmtId="0" fontId="12" fillId="40" borderId="32" xfId="0" applyFont="1" applyFill="1" applyBorder="1" applyAlignment="1">
      <alignment horizontal="center" vertical="center"/>
    </xf>
    <xf numFmtId="0" fontId="13" fillId="0" borderId="35" xfId="0" applyNumberFormat="1" applyFont="1" applyFill="1" applyBorder="1" applyAlignment="1">
      <alignment horizontal="center"/>
    </xf>
    <xf numFmtId="0" fontId="13" fillId="0" borderId="47" xfId="0" applyFont="1" applyFill="1" applyBorder="1" applyAlignment="1">
      <alignment horizontal="center" vertical="center"/>
    </xf>
    <xf numFmtId="0" fontId="15" fillId="0" borderId="24" xfId="0" applyNumberFormat="1" applyFont="1" applyFill="1" applyBorder="1" applyAlignment="1">
      <alignment horizontal="center" vertical="center"/>
    </xf>
    <xf numFmtId="0" fontId="8" fillId="0" borderId="44" xfId="0" applyFont="1" applyFill="1" applyBorder="1" applyAlignment="1">
      <alignment horizontal="center" vertical="center"/>
    </xf>
    <xf numFmtId="0" fontId="15" fillId="0" borderId="44" xfId="0" applyNumberFormat="1" applyFont="1" applyFill="1" applyBorder="1" applyAlignment="1">
      <alignment horizontal="center"/>
    </xf>
    <xf numFmtId="0" fontId="15" fillId="0" borderId="44" xfId="0" applyFont="1" applyFill="1" applyBorder="1" applyAlignment="1">
      <alignment horizontal="center"/>
    </xf>
    <xf numFmtId="0" fontId="15" fillId="0" borderId="44" xfId="0" applyFont="1" applyFill="1" applyBorder="1" applyAlignment="1">
      <alignment horizontal="left"/>
    </xf>
    <xf numFmtId="0" fontId="25" fillId="0" borderId="44" xfId="0" applyFont="1" applyFill="1" applyBorder="1" applyAlignment="1">
      <alignment horizontal="center" vertical="center"/>
    </xf>
    <xf numFmtId="0" fontId="12" fillId="40" borderId="45" xfId="0" applyFont="1" applyFill="1" applyBorder="1" applyAlignment="1">
      <alignment horizontal="center" vertical="center"/>
    </xf>
    <xf numFmtId="0" fontId="13" fillId="0" borderId="36" xfId="0" applyNumberFormat="1" applyFont="1" applyFill="1" applyBorder="1" applyAlignment="1">
      <alignment horizontal="center"/>
    </xf>
    <xf numFmtId="0" fontId="8" fillId="0" borderId="0" xfId="0" applyNumberFormat="1" applyFont="1" applyFill="1" applyAlignment="1">
      <alignment vertical="center"/>
    </xf>
    <xf numFmtId="0" fontId="21" fillId="0" borderId="0" xfId="0" applyFont="1" applyAlignment="1">
      <alignment vertical="center"/>
    </xf>
    <xf numFmtId="0" fontId="23" fillId="0" borderId="0" xfId="0" applyNumberFormat="1" applyFont="1" applyAlignment="1">
      <alignment vertical="center"/>
    </xf>
    <xf numFmtId="0" fontId="12" fillId="0" borderId="0" xfId="0" applyNumberFormat="1" applyFont="1" applyAlignment="1">
      <alignment vertical="center"/>
    </xf>
    <xf numFmtId="0" fontId="10" fillId="0" borderId="0" xfId="0" applyNumberFormat="1" applyFont="1" applyAlignment="1">
      <alignment horizontal="center" vertical="center"/>
    </xf>
    <xf numFmtId="0" fontId="8" fillId="0" borderId="0" xfId="0" applyNumberFormat="1" applyFont="1" applyFill="1" applyAlignment="1">
      <alignment horizontal="center" vertical="center"/>
    </xf>
    <xf numFmtId="0" fontId="8" fillId="0" borderId="0" xfId="0" applyNumberFormat="1" applyFont="1" applyAlignment="1">
      <alignment horizontal="center" vertical="center"/>
    </xf>
    <xf numFmtId="0" fontId="8" fillId="0" borderId="14" xfId="0" applyNumberFormat="1" applyFont="1" applyFill="1" applyBorder="1" applyAlignment="1">
      <alignment vertical="center"/>
    </xf>
    <xf numFmtId="0" fontId="17" fillId="0" borderId="0" xfId="0" applyFont="1" applyAlignment="1">
      <alignment vertical="center"/>
    </xf>
    <xf numFmtId="0" fontId="26" fillId="0" borderId="0" xfId="0" applyFont="1" applyFill="1" applyBorder="1" applyAlignment="1" applyProtection="1">
      <alignment horizontal="center" vertical="center"/>
      <protection/>
    </xf>
    <xf numFmtId="0" fontId="8" fillId="0" borderId="0" xfId="0" applyFont="1" applyFill="1" applyAlignment="1">
      <alignment horizontal="center" vertical="center"/>
    </xf>
    <xf numFmtId="0" fontId="25" fillId="0" borderId="37" xfId="0" applyNumberFormat="1" applyFont="1" applyFill="1" applyBorder="1" applyAlignment="1">
      <alignment horizontal="center" vertical="center" wrapText="1"/>
    </xf>
    <xf numFmtId="0" fontId="16" fillId="32" borderId="24" xfId="0" applyFont="1" applyFill="1" applyBorder="1" applyAlignment="1">
      <alignment horizontal="center" vertical="center"/>
    </xf>
    <xf numFmtId="0" fontId="25" fillId="0" borderId="42" xfId="0" applyNumberFormat="1" applyFont="1" applyFill="1" applyBorder="1" applyAlignment="1">
      <alignment horizontal="center" vertical="center" wrapText="1"/>
    </xf>
    <xf numFmtId="0" fontId="15" fillId="0" borderId="31" xfId="0" applyFont="1" applyFill="1" applyBorder="1" applyAlignment="1">
      <alignment horizontal="center" vertical="center"/>
    </xf>
    <xf numFmtId="0" fontId="8" fillId="0" borderId="31" xfId="0" applyFont="1" applyFill="1" applyBorder="1" applyAlignment="1">
      <alignment vertical="center"/>
    </xf>
    <xf numFmtId="0" fontId="13" fillId="0" borderId="44" xfId="0" applyNumberFormat="1" applyFont="1" applyFill="1" applyBorder="1" applyAlignment="1">
      <alignment horizontal="center"/>
    </xf>
    <xf numFmtId="0" fontId="16" fillId="32" borderId="44" xfId="0" applyFont="1" applyFill="1" applyBorder="1" applyAlignment="1">
      <alignment horizontal="center" vertical="center"/>
    </xf>
    <xf numFmtId="0" fontId="8" fillId="0" borderId="46" xfId="0" applyFont="1" applyFill="1" applyBorder="1" applyAlignment="1">
      <alignment vertical="center"/>
    </xf>
    <xf numFmtId="0" fontId="13" fillId="40" borderId="23" xfId="0" applyNumberFormat="1" applyFont="1" applyFill="1" applyBorder="1" applyAlignment="1">
      <alignment horizontal="center" vertical="center"/>
    </xf>
    <xf numFmtId="0" fontId="9" fillId="0" borderId="34" xfId="0" applyFont="1" applyFill="1" applyBorder="1" applyAlignment="1">
      <alignment horizontal="center" vertical="center"/>
    </xf>
    <xf numFmtId="0" fontId="16" fillId="32" borderId="30" xfId="0" applyFont="1" applyFill="1" applyBorder="1" applyAlignment="1">
      <alignment horizontal="center" vertical="center"/>
    </xf>
    <xf numFmtId="0" fontId="15" fillId="0" borderId="47" xfId="0" applyFont="1" applyFill="1" applyBorder="1" applyAlignment="1">
      <alignment horizontal="center" vertical="center"/>
    </xf>
    <xf numFmtId="0" fontId="25" fillId="0" borderId="48" xfId="0" applyNumberFormat="1" applyFont="1" applyFill="1" applyBorder="1" applyAlignment="1" quotePrefix="1">
      <alignment horizontal="center" vertical="center" wrapText="1"/>
    </xf>
    <xf numFmtId="0" fontId="15" fillId="0" borderId="46" xfId="0" applyFont="1" applyFill="1" applyBorder="1" applyAlignment="1">
      <alignment horizontal="center" vertical="center"/>
    </xf>
    <xf numFmtId="0" fontId="15" fillId="0" borderId="13" xfId="0" applyFont="1" applyFill="1" applyBorder="1" applyAlignment="1">
      <alignment vertical="center"/>
    </xf>
    <xf numFmtId="0" fontId="15" fillId="0" borderId="0" xfId="0" applyNumberFormat="1" applyFont="1" applyFill="1" applyBorder="1" applyAlignment="1">
      <alignment horizontal="center" vertical="center" wrapText="1"/>
    </xf>
    <xf numFmtId="0" fontId="15" fillId="0" borderId="0" xfId="0" applyNumberFormat="1" applyFont="1" applyFill="1" applyBorder="1" applyAlignment="1">
      <alignment vertical="center"/>
    </xf>
    <xf numFmtId="0" fontId="15" fillId="0" borderId="24" xfId="0" applyFont="1" applyFill="1" applyBorder="1" applyAlignment="1">
      <alignment horizontal="center"/>
    </xf>
    <xf numFmtId="0" fontId="15" fillId="0" borderId="0" xfId="0" applyFont="1" applyFill="1" applyAlignment="1">
      <alignment vertical="center"/>
    </xf>
    <xf numFmtId="0" fontId="15" fillId="40" borderId="13" xfId="0" applyFont="1" applyFill="1" applyBorder="1" applyAlignment="1">
      <alignment horizontal="center" vertical="center"/>
    </xf>
    <xf numFmtId="0" fontId="15" fillId="40" borderId="13" xfId="0" applyFont="1" applyFill="1" applyBorder="1" applyAlignment="1">
      <alignment horizontal="center"/>
    </xf>
    <xf numFmtId="0" fontId="15" fillId="0" borderId="18" xfId="0" applyNumberFormat="1" applyFont="1" applyFill="1" applyBorder="1" applyAlignment="1">
      <alignment horizontal="center"/>
    </xf>
    <xf numFmtId="0" fontId="15" fillId="40" borderId="27" xfId="0" applyFont="1" applyFill="1" applyBorder="1" applyAlignment="1">
      <alignment horizontal="center" vertical="center"/>
    </xf>
    <xf numFmtId="0" fontId="15" fillId="0" borderId="46" xfId="0" applyFont="1" applyFill="1" applyBorder="1" applyAlignment="1" applyProtection="1">
      <alignment horizontal="center" vertical="center"/>
      <protection/>
    </xf>
    <xf numFmtId="0" fontId="15" fillId="0" borderId="47" xfId="0" applyFont="1" applyBorder="1" applyAlignment="1">
      <alignment horizontal="center" vertical="center"/>
    </xf>
    <xf numFmtId="0" fontId="13" fillId="0" borderId="33" xfId="0" applyFont="1" applyFill="1" applyBorder="1" applyAlignment="1">
      <alignment horizontal="center" vertical="center"/>
    </xf>
    <xf numFmtId="0" fontId="15" fillId="0" borderId="25" xfId="0" applyFont="1" applyFill="1" applyBorder="1" applyAlignment="1">
      <alignment horizontal="center" vertical="center"/>
    </xf>
    <xf numFmtId="0" fontId="15" fillId="40" borderId="44" xfId="0" applyFont="1" applyFill="1" applyBorder="1" applyAlignment="1">
      <alignment horizontal="center" vertical="center"/>
    </xf>
    <xf numFmtId="0" fontId="39" fillId="0" borderId="0" xfId="0" applyNumberFormat="1" applyFont="1" applyFill="1" applyBorder="1" applyAlignment="1">
      <alignment horizontal="center" vertical="center" wrapText="1"/>
    </xf>
    <xf numFmtId="0" fontId="39" fillId="0" borderId="0" xfId="0" applyNumberFormat="1" applyFont="1" applyFill="1" applyAlignment="1">
      <alignment horizontal="center" vertical="center"/>
    </xf>
    <xf numFmtId="0" fontId="25" fillId="0" borderId="13" xfId="0" applyNumberFormat="1" applyFont="1" applyFill="1" applyBorder="1" applyAlignment="1">
      <alignment horizontal="center" vertical="center" wrapText="1"/>
    </xf>
    <xf numFmtId="0" fontId="25" fillId="0" borderId="16" xfId="0" applyNumberFormat="1" applyFont="1" applyFill="1" applyBorder="1" applyAlignment="1">
      <alignment horizontal="center" vertical="center" wrapText="1"/>
    </xf>
    <xf numFmtId="0" fontId="25" fillId="0" borderId="24" xfId="0" applyFont="1" applyFill="1" applyBorder="1" applyAlignment="1">
      <alignment horizontal="center" vertical="center"/>
    </xf>
    <xf numFmtId="0" fontId="25" fillId="0" borderId="13" xfId="0" applyFont="1" applyFill="1" applyBorder="1" applyAlignment="1">
      <alignment horizontal="center" vertical="center"/>
    </xf>
    <xf numFmtId="0" fontId="25" fillId="0" borderId="44" xfId="0" applyFont="1" applyFill="1" applyBorder="1" applyAlignment="1">
      <alignment horizontal="center" vertical="center"/>
    </xf>
    <xf numFmtId="0" fontId="25" fillId="0" borderId="30" xfId="0" applyFont="1" applyFill="1" applyBorder="1" applyAlignment="1">
      <alignment horizontal="center" vertical="center"/>
    </xf>
    <xf numFmtId="0" fontId="25" fillId="0" borderId="13" xfId="0" applyFont="1" applyFill="1" applyBorder="1" applyAlignment="1">
      <alignment horizontal="center"/>
    </xf>
    <xf numFmtId="0" fontId="39" fillId="0" borderId="13" xfId="0" applyFont="1" applyFill="1" applyBorder="1" applyAlignment="1">
      <alignment vertical="center"/>
    </xf>
    <xf numFmtId="0" fontId="25" fillId="0" borderId="44" xfId="0" applyFont="1" applyFill="1" applyBorder="1" applyAlignment="1">
      <alignment horizontal="center"/>
    </xf>
    <xf numFmtId="0" fontId="39" fillId="0" borderId="0" xfId="0" applyFont="1" applyFill="1" applyAlignment="1">
      <alignment horizontal="center" vertical="center"/>
    </xf>
    <xf numFmtId="0" fontId="39" fillId="0" borderId="0" xfId="0" applyFont="1" applyFill="1" applyBorder="1" applyAlignment="1">
      <alignment horizontal="center" vertical="center" wrapText="1"/>
    </xf>
    <xf numFmtId="0" fontId="39" fillId="0" borderId="0" xfId="0" applyNumberFormat="1" applyFont="1" applyFill="1" applyBorder="1" applyAlignment="1">
      <alignment horizontal="center" vertical="center"/>
    </xf>
    <xf numFmtId="0" fontId="39" fillId="0" borderId="0" xfId="0" applyNumberFormat="1" applyFont="1" applyAlignment="1">
      <alignment horizontal="center" vertical="center"/>
    </xf>
    <xf numFmtId="0" fontId="39" fillId="0" borderId="0" xfId="0" applyFont="1" applyAlignment="1">
      <alignment horizontal="center" vertical="center"/>
    </xf>
    <xf numFmtId="0" fontId="39" fillId="0" borderId="0" xfId="0" applyNumberFormat="1" applyFont="1" applyFill="1" applyBorder="1" applyAlignment="1">
      <alignment vertical="center"/>
    </xf>
    <xf numFmtId="0" fontId="25" fillId="0" borderId="39" xfId="0" applyNumberFormat="1" applyFont="1" applyFill="1" applyBorder="1" applyAlignment="1">
      <alignment horizontal="center" vertical="center" wrapText="1"/>
    </xf>
    <xf numFmtId="0" fontId="25" fillId="0" borderId="18" xfId="0" applyNumberFormat="1" applyFont="1" applyFill="1" applyBorder="1" applyAlignment="1">
      <alignment horizontal="center" vertical="center" wrapText="1"/>
    </xf>
    <xf numFmtId="0" fontId="25" fillId="0" borderId="30" xfId="0" applyFont="1" applyFill="1" applyBorder="1" applyAlignment="1">
      <alignment horizontal="center"/>
    </xf>
    <xf numFmtId="0" fontId="39" fillId="0" borderId="0" xfId="0" applyFont="1" applyFill="1" applyAlignment="1">
      <alignment vertical="center"/>
    </xf>
    <xf numFmtId="0" fontId="39" fillId="0" borderId="0" xfId="0" applyNumberFormat="1" applyFont="1" applyBorder="1" applyAlignment="1">
      <alignment vertical="center"/>
    </xf>
    <xf numFmtId="0" fontId="39" fillId="0" borderId="0" xfId="0" applyFont="1"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18" fillId="0" borderId="0" xfId="0" applyFont="1" applyAlignment="1">
      <alignment horizontal="center" vertical="top" wrapText="1"/>
    </xf>
    <xf numFmtId="0" fontId="6" fillId="0" borderId="0" xfId="0" applyFont="1" applyAlignment="1">
      <alignment vertical="top" wrapText="1"/>
    </xf>
    <xf numFmtId="0" fontId="6" fillId="0" borderId="0" xfId="0" applyFont="1" applyAlignment="1">
      <alignment horizontal="left" vertical="top" wrapText="1"/>
    </xf>
    <xf numFmtId="0" fontId="18" fillId="0" borderId="0" xfId="0" applyFont="1" applyAlignment="1">
      <alignment vertical="top" wrapText="1"/>
    </xf>
    <xf numFmtId="0" fontId="18" fillId="0" borderId="0" xfId="0" applyFont="1" applyAlignment="1">
      <alignment vertical="center"/>
    </xf>
    <xf numFmtId="0" fontId="40" fillId="0" borderId="0" xfId="0" applyFont="1" applyAlignment="1">
      <alignment vertical="center"/>
    </xf>
    <xf numFmtId="0" fontId="6" fillId="0" borderId="0" xfId="0" applyFont="1" applyAlignment="1">
      <alignment vertical="center" wrapText="1"/>
    </xf>
    <xf numFmtId="0" fontId="41" fillId="0" borderId="0" xfId="0" applyFont="1" applyAlignment="1">
      <alignment vertical="center"/>
    </xf>
    <xf numFmtId="0" fontId="13" fillId="40" borderId="32" xfId="0" applyNumberFormat="1" applyFont="1" applyFill="1" applyBorder="1" applyAlignment="1">
      <alignment horizontal="center" vertical="center"/>
    </xf>
    <xf numFmtId="0" fontId="25" fillId="0" borderId="35" xfId="0" applyNumberFormat="1" applyFont="1" applyFill="1" applyBorder="1" applyAlignment="1" quotePrefix="1">
      <alignment horizontal="center" vertical="center" wrapText="1"/>
    </xf>
    <xf numFmtId="0" fontId="122" fillId="40" borderId="28" xfId="0" applyNumberFormat="1" applyFont="1" applyFill="1" applyBorder="1" applyAlignment="1">
      <alignment horizontal="center" vertical="center"/>
    </xf>
    <xf numFmtId="0" fontId="122" fillId="40" borderId="28" xfId="0" applyFont="1" applyFill="1" applyBorder="1" applyAlignment="1">
      <alignment horizontal="center" vertical="center"/>
    </xf>
    <xf numFmtId="0" fontId="122" fillId="40" borderId="45" xfId="0" applyNumberFormat="1" applyFont="1" applyFill="1" applyBorder="1" applyAlignment="1">
      <alignment horizontal="center" vertical="center"/>
    </xf>
    <xf numFmtId="0" fontId="9" fillId="0" borderId="49" xfId="0" applyFont="1" applyBorder="1" applyAlignment="1">
      <alignment horizontal="center" vertical="center"/>
    </xf>
    <xf numFmtId="0" fontId="8" fillId="0" borderId="49" xfId="0" applyFont="1" applyBorder="1" applyAlignment="1">
      <alignment vertical="center"/>
    </xf>
    <xf numFmtId="0" fontId="0" fillId="0" borderId="0" xfId="54" applyNumberFormat="1" applyFont="1" applyBorder="1" applyAlignment="1">
      <alignment horizontal="right"/>
      <protection/>
    </xf>
    <xf numFmtId="0" fontId="0" fillId="0" borderId="0" xfId="54" applyNumberFormat="1" applyFont="1" applyBorder="1">
      <alignment/>
      <protection/>
    </xf>
    <xf numFmtId="0" fontId="5" fillId="0" borderId="0" xfId="54" applyNumberFormat="1" applyFont="1" applyBorder="1" applyAlignment="1">
      <alignment horizontal="left"/>
      <protection/>
    </xf>
    <xf numFmtId="0" fontId="28" fillId="0" borderId="13" xfId="0" applyFont="1" applyFill="1" applyBorder="1" applyAlignment="1">
      <alignment horizontal="center" vertical="center"/>
    </xf>
    <xf numFmtId="0" fontId="25" fillId="41" borderId="26" xfId="0" applyNumberFormat="1" applyFont="1" applyFill="1" applyBorder="1" applyAlignment="1" quotePrefix="1">
      <alignment horizontal="center" vertical="center" wrapText="1"/>
    </xf>
    <xf numFmtId="0" fontId="15" fillId="41" borderId="27" xfId="0" applyFont="1" applyFill="1" applyBorder="1" applyAlignment="1">
      <alignment horizontal="center" vertical="center"/>
    </xf>
    <xf numFmtId="0" fontId="15" fillId="41" borderId="13" xfId="0" applyNumberFormat="1" applyFont="1" applyFill="1" applyBorder="1" applyAlignment="1">
      <alignment horizontal="center" vertical="center"/>
    </xf>
    <xf numFmtId="0" fontId="15" fillId="41" borderId="13" xfId="0" applyFont="1" applyFill="1" applyBorder="1" applyAlignment="1">
      <alignment horizontal="center" vertical="center"/>
    </xf>
    <xf numFmtId="0" fontId="15" fillId="41" borderId="13" xfId="0" applyFont="1" applyFill="1" applyBorder="1" applyAlignment="1">
      <alignment horizontal="center"/>
    </xf>
    <xf numFmtId="0" fontId="25" fillId="41" borderId="13" xfId="0" applyFont="1" applyFill="1" applyBorder="1" applyAlignment="1">
      <alignment horizontal="center" vertical="center"/>
    </xf>
    <xf numFmtId="0" fontId="16" fillId="41" borderId="28" xfId="0" applyFont="1" applyFill="1" applyBorder="1" applyAlignment="1">
      <alignment horizontal="center" vertical="center"/>
    </xf>
    <xf numFmtId="0" fontId="122" fillId="41" borderId="28" xfId="0" applyNumberFormat="1" applyFont="1" applyFill="1" applyBorder="1" applyAlignment="1">
      <alignment horizontal="center" vertical="center"/>
    </xf>
    <xf numFmtId="0" fontId="13" fillId="41" borderId="34" xfId="0" applyFont="1" applyFill="1" applyBorder="1" applyAlignment="1">
      <alignment horizontal="center" vertical="center"/>
    </xf>
    <xf numFmtId="0" fontId="13" fillId="41" borderId="31" xfId="0" applyFont="1" applyFill="1" applyBorder="1" applyAlignment="1" applyProtection="1">
      <alignment horizontal="center" vertical="center"/>
      <protection/>
    </xf>
    <xf numFmtId="0" fontId="15" fillId="0" borderId="0" xfId="0" applyFont="1" applyAlignment="1">
      <alignment horizontal="center" vertical="center"/>
    </xf>
    <xf numFmtId="0" fontId="15" fillId="0" borderId="0" xfId="0" applyFont="1" applyFill="1" applyAlignment="1">
      <alignment horizontal="center" vertical="center"/>
    </xf>
    <xf numFmtId="0" fontId="25" fillId="0" borderId="0" xfId="0" applyFont="1" applyFill="1" applyAlignment="1">
      <alignment vertical="center"/>
    </xf>
    <xf numFmtId="0" fontId="25" fillId="0" borderId="0" xfId="0" applyFont="1" applyAlignment="1">
      <alignment vertical="center"/>
    </xf>
    <xf numFmtId="0" fontId="15" fillId="0" borderId="0" xfId="0" applyFont="1" applyAlignment="1">
      <alignment vertical="center"/>
    </xf>
    <xf numFmtId="0" fontId="15"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15" fillId="0" borderId="0" xfId="0" applyFont="1" applyFill="1" applyBorder="1" applyAlignment="1">
      <alignment vertical="center"/>
    </xf>
    <xf numFmtId="0" fontId="39" fillId="0" borderId="0" xfId="0" applyFont="1" applyFill="1" applyBorder="1" applyAlignment="1">
      <alignment vertical="center"/>
    </xf>
    <xf numFmtId="0" fontId="13" fillId="0" borderId="0" xfId="0" applyFont="1" applyAlignment="1">
      <alignment horizontal="center" vertical="center"/>
    </xf>
    <xf numFmtId="0" fontId="16"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0" fillId="0" borderId="13" xfId="54" applyNumberFormat="1" applyFont="1" applyBorder="1" applyAlignment="1">
      <alignment horizontal="left"/>
      <protection/>
    </xf>
    <xf numFmtId="0" fontId="122" fillId="41" borderId="28" xfId="0" applyFont="1" applyFill="1" applyBorder="1" applyAlignment="1">
      <alignment horizontal="center" vertical="center"/>
    </xf>
    <xf numFmtId="0" fontId="0" fillId="42" borderId="13" xfId="54" applyNumberFormat="1" applyFont="1" applyFill="1" applyBorder="1" applyAlignment="1">
      <alignment horizontal="left"/>
      <protection/>
    </xf>
    <xf numFmtId="0" fontId="0" fillId="42" borderId="13" xfId="54" applyNumberFormat="1" applyFont="1" applyFill="1" applyBorder="1" applyAlignment="1">
      <alignment horizontal="left"/>
      <protection/>
    </xf>
    <xf numFmtId="0" fontId="0" fillId="42" borderId="13" xfId="54" applyNumberFormat="1" applyFont="1" applyFill="1" applyBorder="1" applyAlignment="1">
      <alignment horizontal="left"/>
      <protection/>
    </xf>
    <xf numFmtId="0" fontId="25" fillId="0" borderId="50" xfId="0" applyNumberFormat="1" applyFont="1" applyFill="1" applyBorder="1" applyAlignment="1" quotePrefix="1">
      <alignment horizontal="center" vertical="center" wrapText="1"/>
    </xf>
    <xf numFmtId="0" fontId="41" fillId="0" borderId="0" xfId="52" applyFont="1">
      <alignment/>
      <protection/>
    </xf>
    <xf numFmtId="0" fontId="41" fillId="0" borderId="0" xfId="52" applyFont="1" applyBorder="1" applyAlignment="1">
      <alignment horizontal="center"/>
      <protection/>
    </xf>
    <xf numFmtId="0" fontId="41" fillId="0" borderId="0" xfId="52" applyFont="1" applyAlignment="1">
      <alignment horizontal="right"/>
      <protection/>
    </xf>
    <xf numFmtId="0" fontId="41" fillId="0" borderId="0" xfId="52" applyFont="1" applyAlignment="1">
      <alignment horizontal="left"/>
      <protection/>
    </xf>
    <xf numFmtId="0" fontId="41" fillId="0" borderId="0" xfId="52" applyFont="1" applyAlignment="1">
      <alignment horizontal="center"/>
      <protection/>
    </xf>
    <xf numFmtId="0" fontId="8" fillId="0" borderId="0" xfId="54" applyNumberFormat="1" applyFont="1">
      <alignment/>
      <protection/>
    </xf>
    <xf numFmtId="0" fontId="21" fillId="0" borderId="0" xfId="54" applyFont="1">
      <alignment/>
      <protection/>
    </xf>
    <xf numFmtId="0" fontId="48" fillId="0" borderId="0" xfId="54" applyNumberFormat="1" applyFont="1">
      <alignment/>
      <protection/>
    </xf>
    <xf numFmtId="0" fontId="8" fillId="0" borderId="0" xfId="54" applyNumberFormat="1" applyFont="1" applyAlignment="1">
      <alignment horizontal="left"/>
      <protection/>
    </xf>
    <xf numFmtId="0" fontId="8" fillId="0" borderId="0" xfId="54" applyNumberFormat="1" applyFont="1" applyAlignment="1">
      <alignment horizontal="center"/>
      <protection/>
    </xf>
    <xf numFmtId="0" fontId="8" fillId="0" borderId="0" xfId="54" applyNumberFormat="1" applyFont="1" applyFill="1">
      <alignment/>
      <protection/>
    </xf>
    <xf numFmtId="0" fontId="15" fillId="0" borderId="0" xfId="54" applyNumberFormat="1" applyFont="1" applyFill="1">
      <alignment/>
      <protection/>
    </xf>
    <xf numFmtId="0" fontId="8" fillId="0" borderId="0" xfId="54" applyNumberFormat="1" applyFont="1" applyBorder="1" applyAlignment="1">
      <alignment horizontal="center"/>
      <protection/>
    </xf>
    <xf numFmtId="0" fontId="49" fillId="0" borderId="0" xfId="54" applyNumberFormat="1" applyFont="1" applyFill="1" applyAlignment="1">
      <alignment horizontal="center"/>
      <protection/>
    </xf>
    <xf numFmtId="0" fontId="8" fillId="0" borderId="32" xfId="54" applyNumberFormat="1" applyFont="1" applyBorder="1" applyAlignment="1">
      <alignment horizontal="center"/>
      <protection/>
    </xf>
    <xf numFmtId="0" fontId="8" fillId="0" borderId="16" xfId="54" applyFont="1" applyBorder="1" applyAlignment="1">
      <alignment horizontal="center"/>
      <protection/>
    </xf>
    <xf numFmtId="0" fontId="8" fillId="0" borderId="13" xfId="54" applyNumberFormat="1" applyFont="1" applyBorder="1" applyAlignment="1">
      <alignment horizontal="center"/>
      <protection/>
    </xf>
    <xf numFmtId="0" fontId="8" fillId="39" borderId="13" xfId="54" applyNumberFormat="1" applyFont="1" applyFill="1" applyBorder="1" applyAlignment="1">
      <alignment horizontal="center"/>
      <protection/>
    </xf>
    <xf numFmtId="0" fontId="8" fillId="0" borderId="28" xfId="54" applyNumberFormat="1" applyFont="1" applyBorder="1" applyAlignment="1">
      <alignment horizontal="center"/>
      <protection/>
    </xf>
    <xf numFmtId="0" fontId="8" fillId="0" borderId="13" xfId="54" applyNumberFormat="1" applyFont="1" applyBorder="1">
      <alignment/>
      <protection/>
    </xf>
    <xf numFmtId="0" fontId="8" fillId="0" borderId="0" xfId="54" applyNumberFormat="1" applyFont="1" applyBorder="1" applyAlignment="1">
      <alignment horizontal="left"/>
      <protection/>
    </xf>
    <xf numFmtId="0" fontId="8" fillId="0" borderId="18" xfId="54" applyFont="1" applyBorder="1" applyAlignment="1">
      <alignment horizontal="center"/>
      <protection/>
    </xf>
    <xf numFmtId="0" fontId="8" fillId="0" borderId="13" xfId="56" applyNumberFormat="1" applyFont="1" applyBorder="1" applyAlignment="1">
      <alignment horizontal="center"/>
      <protection/>
    </xf>
    <xf numFmtId="0" fontId="8" fillId="39" borderId="13" xfId="56" applyNumberFormat="1" applyFont="1" applyFill="1" applyBorder="1" applyAlignment="1">
      <alignment horizontal="center"/>
      <protection/>
    </xf>
    <xf numFmtId="0" fontId="8" fillId="0" borderId="17" xfId="54" applyNumberFormat="1" applyFont="1" applyBorder="1" applyAlignment="1">
      <alignment horizontal="center"/>
      <protection/>
    </xf>
    <xf numFmtId="0" fontId="8" fillId="0" borderId="18" xfId="54" applyNumberFormat="1" applyFont="1" applyBorder="1" applyAlignment="1">
      <alignment horizontal="center"/>
      <protection/>
    </xf>
    <xf numFmtId="0" fontId="8" fillId="0" borderId="51" xfId="54" applyFont="1" applyBorder="1" applyAlignment="1">
      <alignment horizontal="center"/>
      <protection/>
    </xf>
    <xf numFmtId="0" fontId="8" fillId="0" borderId="16" xfId="56" applyNumberFormat="1" applyFont="1" applyFill="1" applyBorder="1" applyAlignment="1">
      <alignment horizontal="center"/>
      <protection/>
    </xf>
    <xf numFmtId="0" fontId="8" fillId="2" borderId="17" xfId="56" applyNumberFormat="1" applyFont="1" applyFill="1" applyBorder="1" applyAlignment="1">
      <alignment horizontal="right"/>
      <protection/>
    </xf>
    <xf numFmtId="0" fontId="8" fillId="39" borderId="17" xfId="56" applyNumberFormat="1" applyFont="1" applyFill="1" applyBorder="1" applyAlignment="1">
      <alignment horizontal="left"/>
      <protection/>
    </xf>
    <xf numFmtId="0" fontId="8" fillId="0" borderId="17" xfId="56" applyNumberFormat="1" applyFont="1" applyFill="1" applyBorder="1" applyAlignment="1">
      <alignment horizontal="center"/>
      <protection/>
    </xf>
    <xf numFmtId="0" fontId="8" fillId="0" borderId="0" xfId="56" applyNumberFormat="1" applyFont="1" applyFill="1" applyBorder="1" applyAlignment="1">
      <alignment horizontal="center"/>
      <protection/>
    </xf>
    <xf numFmtId="0" fontId="8" fillId="0" borderId="19" xfId="56" applyNumberFormat="1" applyFont="1" applyFill="1" applyBorder="1" applyAlignment="1">
      <alignment horizontal="center"/>
      <protection/>
    </xf>
    <xf numFmtId="0" fontId="8" fillId="0" borderId="52" xfId="54" applyNumberFormat="1" applyFont="1" applyFill="1" applyBorder="1" applyAlignment="1">
      <alignment horizontal="center"/>
      <protection/>
    </xf>
    <xf numFmtId="0" fontId="8" fillId="0" borderId="0" xfId="54" applyNumberFormat="1" applyFont="1" applyAlignment="1">
      <alignment horizontal="right"/>
      <protection/>
    </xf>
    <xf numFmtId="0" fontId="8" fillId="0" borderId="53" xfId="54" applyFont="1" applyBorder="1" applyAlignment="1">
      <alignment horizontal="center"/>
      <protection/>
    </xf>
    <xf numFmtId="0" fontId="8" fillId="0" borderId="13" xfId="56" applyNumberFormat="1" applyFont="1" applyFill="1" applyBorder="1" applyAlignment="1">
      <alignment horizontal="center"/>
      <protection/>
    </xf>
    <xf numFmtId="0" fontId="8" fillId="0" borderId="13" xfId="54" applyNumberFormat="1" applyFont="1" applyBorder="1" applyAlignment="1">
      <alignment horizontal="left"/>
      <protection/>
    </xf>
    <xf numFmtId="0" fontId="8" fillId="2" borderId="32" xfId="56" applyNumberFormat="1" applyFont="1" applyFill="1" applyBorder="1" applyAlignment="1">
      <alignment horizontal="right"/>
      <protection/>
    </xf>
    <xf numFmtId="0" fontId="8" fillId="39" borderId="32" xfId="56" applyNumberFormat="1" applyFont="1" applyFill="1" applyBorder="1" applyAlignment="1">
      <alignment horizontal="left"/>
      <protection/>
    </xf>
    <xf numFmtId="0" fontId="8" fillId="0" borderId="32" xfId="56" applyNumberFormat="1" applyFont="1" applyFill="1" applyBorder="1" applyAlignment="1">
      <alignment horizontal="center"/>
      <protection/>
    </xf>
    <xf numFmtId="0" fontId="8" fillId="0" borderId="14" xfId="56" applyNumberFormat="1" applyFont="1" applyFill="1" applyBorder="1" applyAlignment="1">
      <alignment horizontal="center"/>
      <protection/>
    </xf>
    <xf numFmtId="0" fontId="8" fillId="0" borderId="29" xfId="56" applyNumberFormat="1" applyFont="1" applyFill="1" applyBorder="1" applyAlignment="1">
      <alignment horizontal="center"/>
      <protection/>
    </xf>
    <xf numFmtId="0" fontId="50" fillId="0" borderId="13" xfId="54" applyNumberFormat="1" applyFont="1" applyBorder="1" applyAlignment="1">
      <alignment horizontal="left"/>
      <protection/>
    </xf>
    <xf numFmtId="0" fontId="8" fillId="2" borderId="30" xfId="56" applyNumberFormat="1" applyFont="1" applyFill="1" applyBorder="1" applyAlignment="1">
      <alignment horizontal="right"/>
      <protection/>
    </xf>
    <xf numFmtId="0" fontId="8" fillId="39" borderId="30" xfId="56" applyNumberFormat="1" applyFont="1" applyFill="1" applyBorder="1" applyAlignment="1">
      <alignment horizontal="left"/>
      <protection/>
    </xf>
    <xf numFmtId="0" fontId="8" fillId="0" borderId="0" xfId="54" applyNumberFormat="1" applyFont="1" applyBorder="1">
      <alignment/>
      <protection/>
    </xf>
    <xf numFmtId="0" fontId="8" fillId="39" borderId="16" xfId="56" applyNumberFormat="1" applyFont="1" applyFill="1" applyBorder="1" applyAlignment="1">
      <alignment horizontal="left"/>
      <protection/>
    </xf>
    <xf numFmtId="0" fontId="8" fillId="0" borderId="54" xfId="56" applyNumberFormat="1" applyFont="1" applyFill="1" applyBorder="1" applyAlignment="1">
      <alignment horizontal="center"/>
      <protection/>
    </xf>
    <xf numFmtId="0" fontId="8" fillId="0" borderId="55" xfId="56" applyNumberFormat="1" applyFont="1" applyFill="1" applyBorder="1" applyAlignment="1">
      <alignment horizontal="center"/>
      <protection/>
    </xf>
    <xf numFmtId="0" fontId="8" fillId="41" borderId="13" xfId="56" applyNumberFormat="1" applyFont="1" applyFill="1" applyBorder="1" applyAlignment="1">
      <alignment horizontal="center"/>
      <protection/>
    </xf>
    <xf numFmtId="0" fontId="8" fillId="41" borderId="18" xfId="56" applyNumberFormat="1" applyFont="1" applyFill="1" applyBorder="1" applyAlignment="1">
      <alignment horizontal="right"/>
      <protection/>
    </xf>
    <xf numFmtId="0" fontId="8" fillId="41" borderId="18" xfId="56" applyNumberFormat="1" applyFont="1" applyFill="1" applyBorder="1" applyAlignment="1">
      <alignment horizontal="left"/>
      <protection/>
    </xf>
    <xf numFmtId="0" fontId="8" fillId="41" borderId="0" xfId="56" applyNumberFormat="1" applyFont="1" applyFill="1" applyBorder="1" applyAlignment="1">
      <alignment horizontal="center"/>
      <protection/>
    </xf>
    <xf numFmtId="0" fontId="8" fillId="41" borderId="19" xfId="56" applyNumberFormat="1" applyFont="1" applyFill="1" applyBorder="1" applyAlignment="1">
      <alignment horizontal="center"/>
      <protection/>
    </xf>
    <xf numFmtId="0" fontId="8" fillId="41" borderId="52" xfId="54" applyNumberFormat="1" applyFont="1" applyFill="1" applyBorder="1" applyAlignment="1">
      <alignment horizontal="center"/>
      <protection/>
    </xf>
    <xf numFmtId="0" fontId="8" fillId="41" borderId="13" xfId="54" applyNumberFormat="1" applyFont="1" applyFill="1" applyBorder="1" applyAlignment="1">
      <alignment horizontal="center"/>
      <protection/>
    </xf>
    <xf numFmtId="0" fontId="8" fillId="0" borderId="0" xfId="54" applyNumberFormat="1" applyFont="1" applyFill="1" applyBorder="1" applyAlignment="1">
      <alignment horizontal="left"/>
      <protection/>
    </xf>
    <xf numFmtId="0" fontId="8" fillId="41" borderId="16" xfId="56" applyNumberFormat="1" applyFont="1" applyFill="1" applyBorder="1" applyAlignment="1">
      <alignment horizontal="center"/>
      <protection/>
    </xf>
    <xf numFmtId="0" fontId="8" fillId="41" borderId="30" xfId="56" applyNumberFormat="1" applyFont="1" applyFill="1" applyBorder="1" applyAlignment="1">
      <alignment horizontal="right"/>
      <protection/>
    </xf>
    <xf numFmtId="0" fontId="8" fillId="41" borderId="30" xfId="56" applyNumberFormat="1" applyFont="1" applyFill="1" applyBorder="1" applyAlignment="1">
      <alignment horizontal="left"/>
      <protection/>
    </xf>
    <xf numFmtId="0" fontId="8" fillId="41" borderId="14" xfId="56" applyNumberFormat="1" applyFont="1" applyFill="1" applyBorder="1" applyAlignment="1">
      <alignment horizontal="center"/>
      <protection/>
    </xf>
    <xf numFmtId="0" fontId="8" fillId="41" borderId="29" xfId="56" applyNumberFormat="1" applyFont="1" applyFill="1" applyBorder="1" applyAlignment="1">
      <alignment horizontal="center"/>
      <protection/>
    </xf>
    <xf numFmtId="0" fontId="8" fillId="2" borderId="18" xfId="56" applyNumberFormat="1" applyFont="1" applyFill="1" applyBorder="1" applyAlignment="1">
      <alignment horizontal="right"/>
      <protection/>
    </xf>
    <xf numFmtId="0" fontId="8" fillId="39" borderId="18" xfId="56" applyNumberFormat="1" applyFont="1" applyFill="1" applyBorder="1" applyAlignment="1">
      <alignment horizontal="left"/>
      <protection/>
    </xf>
    <xf numFmtId="0" fontId="8" fillId="0" borderId="13" xfId="54" applyNumberFormat="1" applyFont="1" applyFill="1" applyBorder="1" applyAlignment="1">
      <alignment horizontal="center"/>
      <protection/>
    </xf>
    <xf numFmtId="0" fontId="8" fillId="2" borderId="0" xfId="56" applyNumberFormat="1" applyFont="1" applyFill="1" applyBorder="1" applyAlignment="1">
      <alignment horizontal="right"/>
      <protection/>
    </xf>
    <xf numFmtId="0" fontId="8" fillId="0" borderId="15" xfId="56" applyNumberFormat="1" applyFont="1" applyFill="1" applyBorder="1" applyAlignment="1">
      <alignment horizontal="center"/>
      <protection/>
    </xf>
    <xf numFmtId="0" fontId="8" fillId="43" borderId="13" xfId="54" applyNumberFormat="1" applyFont="1" applyFill="1" applyBorder="1" applyAlignment="1">
      <alignment horizontal="left"/>
      <protection/>
    </xf>
    <xf numFmtId="0" fontId="8" fillId="2" borderId="16" xfId="56" applyNumberFormat="1" applyFont="1" applyFill="1" applyBorder="1" applyAlignment="1">
      <alignment horizontal="right"/>
      <protection/>
    </xf>
    <xf numFmtId="47" fontId="8" fillId="0" borderId="0" xfId="54" applyNumberFormat="1" applyFont="1" applyBorder="1" applyAlignment="1">
      <alignment horizontal="left"/>
      <protection/>
    </xf>
    <xf numFmtId="0" fontId="8" fillId="0" borderId="56" xfId="54" applyNumberFormat="1" applyFont="1" applyFill="1" applyBorder="1" applyAlignment="1">
      <alignment horizontal="center"/>
      <protection/>
    </xf>
    <xf numFmtId="0" fontId="8" fillId="0" borderId="18" xfId="54" applyNumberFormat="1" applyFont="1" applyFill="1" applyBorder="1" applyAlignment="1">
      <alignment horizontal="center"/>
      <protection/>
    </xf>
    <xf numFmtId="0" fontId="8" fillId="0" borderId="13" xfId="54" applyNumberFormat="1" applyFont="1" applyBorder="1" applyAlignment="1" quotePrefix="1">
      <alignment horizontal="center"/>
      <protection/>
    </xf>
    <xf numFmtId="0" fontId="8" fillId="0" borderId="0" xfId="54" applyNumberFormat="1" applyFont="1" applyBorder="1" applyAlignment="1" quotePrefix="1">
      <alignment horizontal="left"/>
      <protection/>
    </xf>
    <xf numFmtId="0" fontId="8" fillId="41" borderId="17" xfId="56" applyNumberFormat="1" applyFont="1" applyFill="1" applyBorder="1" applyAlignment="1">
      <alignment horizontal="left"/>
      <protection/>
    </xf>
    <xf numFmtId="0" fontId="8" fillId="41" borderId="17" xfId="56" applyNumberFormat="1" applyFont="1" applyFill="1" applyBorder="1" applyAlignment="1">
      <alignment horizontal="center"/>
      <protection/>
    </xf>
    <xf numFmtId="0" fontId="8" fillId="0" borderId="13" xfId="54" applyNumberFormat="1" applyFont="1" applyFill="1" applyBorder="1" applyAlignment="1">
      <alignment horizontal="left"/>
      <protection/>
    </xf>
    <xf numFmtId="0" fontId="8" fillId="0" borderId="0" xfId="54" applyNumberFormat="1" applyFont="1" applyBorder="1" applyAlignment="1">
      <alignment horizontal="right"/>
      <protection/>
    </xf>
    <xf numFmtId="0" fontId="8" fillId="0" borderId="57" xfId="54" applyNumberFormat="1" applyFont="1" applyBorder="1">
      <alignment/>
      <protection/>
    </xf>
    <xf numFmtId="0" fontId="51" fillId="0" borderId="0" xfId="52" applyFont="1" applyAlignment="1">
      <alignment horizontal="right"/>
      <protection/>
    </xf>
    <xf numFmtId="0" fontId="51" fillId="0" borderId="0" xfId="52" applyFont="1">
      <alignment/>
      <protection/>
    </xf>
    <xf numFmtId="0" fontId="51" fillId="0" borderId="0" xfId="52" applyFont="1" applyAlignment="1">
      <alignment horizontal="left"/>
      <protection/>
    </xf>
    <xf numFmtId="0" fontId="51" fillId="0" borderId="0" xfId="52" applyFont="1" applyBorder="1" applyAlignment="1">
      <alignment horizontal="center"/>
      <protection/>
    </xf>
    <xf numFmtId="0" fontId="8" fillId="0" borderId="0" xfId="52" applyFont="1" applyAlignment="1">
      <alignment horizontal="left"/>
      <protection/>
    </xf>
    <xf numFmtId="0" fontId="8" fillId="0" borderId="0" xfId="52" applyFont="1" applyAlignment="1">
      <alignment horizontal="right"/>
      <protection/>
    </xf>
    <xf numFmtId="0" fontId="8" fillId="0" borderId="0" xfId="52" applyFont="1" applyBorder="1" applyAlignment="1">
      <alignment horizontal="center"/>
      <protection/>
    </xf>
    <xf numFmtId="0" fontId="8" fillId="0" borderId="0" xfId="52" applyFont="1">
      <alignment/>
      <protection/>
    </xf>
    <xf numFmtId="0" fontId="8" fillId="0" borderId="0" xfId="52" applyFont="1" applyBorder="1" applyAlignment="1">
      <alignment horizontal="center" vertical="top" wrapText="1"/>
      <protection/>
    </xf>
    <xf numFmtId="0" fontId="8" fillId="0" borderId="13" xfId="52" applyFont="1" applyBorder="1" applyAlignment="1">
      <alignment horizontal="center" vertical="top" wrapText="1"/>
      <protection/>
    </xf>
    <xf numFmtId="0" fontId="39" fillId="0" borderId="0" xfId="52" applyFont="1" applyBorder="1" applyAlignment="1">
      <alignment horizontal="center" vertical="top" wrapText="1"/>
      <protection/>
    </xf>
    <xf numFmtId="0" fontId="39" fillId="0" borderId="13" xfId="52" applyFont="1" applyBorder="1" applyAlignment="1">
      <alignment horizontal="center" vertical="top" wrapText="1"/>
      <protection/>
    </xf>
    <xf numFmtId="0" fontId="51" fillId="0" borderId="0" xfId="52" applyFont="1" applyBorder="1">
      <alignment/>
      <protection/>
    </xf>
    <xf numFmtId="0" fontId="39" fillId="0" borderId="16" xfId="52" applyFont="1" applyBorder="1" applyAlignment="1">
      <alignment horizontal="center" vertical="top" wrapText="1"/>
      <protection/>
    </xf>
    <xf numFmtId="0" fontId="51" fillId="0" borderId="0" xfId="52" applyFont="1" applyAlignment="1">
      <alignment horizontal="center"/>
      <protection/>
    </xf>
    <xf numFmtId="0" fontId="54" fillId="0" borderId="0" xfId="52" applyFont="1" applyAlignment="1">
      <alignment horizontal="center"/>
      <protection/>
    </xf>
    <xf numFmtId="0" fontId="55" fillId="0" borderId="13" xfId="52" applyFont="1" applyFill="1" applyBorder="1" applyAlignment="1">
      <alignment horizontal="center" vertical="center"/>
      <protection/>
    </xf>
    <xf numFmtId="0" fontId="55" fillId="0" borderId="0" xfId="52" applyFont="1">
      <alignment/>
      <protection/>
    </xf>
    <xf numFmtId="0" fontId="56" fillId="0" borderId="0" xfId="0" applyFont="1" applyAlignment="1">
      <alignment vertical="center"/>
    </xf>
    <xf numFmtId="0" fontId="57" fillId="0" borderId="0" xfId="0" applyFont="1" applyAlignment="1">
      <alignment vertical="center"/>
    </xf>
    <xf numFmtId="0" fontId="58" fillId="0" borderId="0" xfId="0" applyFont="1" applyBorder="1" applyAlignment="1">
      <alignment horizontal="center"/>
    </xf>
    <xf numFmtId="0" fontId="54" fillId="0" borderId="0" xfId="52" applyFont="1" applyBorder="1" applyAlignment="1">
      <alignment horizontal="center"/>
      <protection/>
    </xf>
    <xf numFmtId="0" fontId="59" fillId="0" borderId="0" xfId="52" applyFont="1" applyBorder="1">
      <alignment/>
      <protection/>
    </xf>
    <xf numFmtId="0" fontId="51" fillId="0" borderId="0" xfId="0" applyFont="1" applyBorder="1" applyAlignment="1">
      <alignment horizontal="center"/>
    </xf>
    <xf numFmtId="0" fontId="51" fillId="0" borderId="0" xfId="0" applyFont="1" applyBorder="1" applyAlignment="1">
      <alignment vertical="center"/>
    </xf>
    <xf numFmtId="0" fontId="55" fillId="0" borderId="13" xfId="52" applyFont="1" applyBorder="1" applyAlignment="1">
      <alignment horizontal="center" vertical="center"/>
      <protection/>
    </xf>
    <xf numFmtId="0" fontId="57" fillId="0" borderId="0" xfId="0" applyFont="1" applyBorder="1" applyAlignment="1">
      <alignment horizontal="center"/>
    </xf>
    <xf numFmtId="0" fontId="55" fillId="0" borderId="0" xfId="52" applyFont="1" applyAlignment="1">
      <alignment horizontal="left"/>
      <protection/>
    </xf>
    <xf numFmtId="0" fontId="59" fillId="0" borderId="0" xfId="0" applyFont="1" applyBorder="1" applyAlignment="1">
      <alignment vertical="center"/>
    </xf>
    <xf numFmtId="0" fontId="51" fillId="0" borderId="0" xfId="0" applyFont="1" applyBorder="1" applyAlignment="1">
      <alignment horizontal="center" vertical="center"/>
    </xf>
    <xf numFmtId="0" fontId="59" fillId="0" borderId="0" xfId="52" applyFont="1" applyBorder="1" applyAlignment="1">
      <alignment horizontal="center"/>
      <protection/>
    </xf>
    <xf numFmtId="0" fontId="59" fillId="0" borderId="0" xfId="0" applyFont="1" applyBorder="1" applyAlignment="1">
      <alignment horizontal="center"/>
    </xf>
    <xf numFmtId="0" fontId="60" fillId="0" borderId="0" xfId="0" applyFont="1" applyBorder="1" applyAlignment="1">
      <alignment horizontal="center"/>
    </xf>
    <xf numFmtId="0" fontId="55" fillId="0" borderId="0" xfId="52" applyFont="1" applyFill="1" applyBorder="1" applyAlignment="1">
      <alignment horizontal="center" vertical="center"/>
      <protection/>
    </xf>
    <xf numFmtId="0" fontId="17" fillId="0" borderId="0" xfId="54" applyNumberFormat="1" applyFont="1" applyBorder="1" applyAlignment="1">
      <alignment horizontal="left"/>
      <protection/>
    </xf>
    <xf numFmtId="0" fontId="61" fillId="0" borderId="0" xfId="0" applyFont="1" applyBorder="1" applyAlignment="1">
      <alignment horizontal="center"/>
    </xf>
    <xf numFmtId="0" fontId="17" fillId="0" borderId="13" xfId="54" applyNumberFormat="1" applyFont="1" applyFill="1" applyBorder="1" applyAlignment="1">
      <alignment horizontal="center"/>
      <protection/>
    </xf>
    <xf numFmtId="0" fontId="55" fillId="0" borderId="55" xfId="52" applyFont="1" applyFill="1" applyBorder="1">
      <alignment/>
      <protection/>
    </xf>
    <xf numFmtId="0" fontId="51" fillId="0" borderId="0" xfId="52" applyFont="1" applyFill="1" applyBorder="1" applyAlignment="1">
      <alignment horizontal="center"/>
      <protection/>
    </xf>
    <xf numFmtId="0" fontId="51" fillId="0" borderId="0" xfId="52" applyFont="1" applyFill="1">
      <alignment/>
      <protection/>
    </xf>
    <xf numFmtId="0" fontId="51" fillId="0" borderId="0" xfId="52" applyFont="1" applyFill="1" applyAlignment="1">
      <alignment horizontal="center"/>
      <protection/>
    </xf>
    <xf numFmtId="0" fontId="58" fillId="0" borderId="19" xfId="0" applyFont="1" applyFill="1" applyBorder="1" applyAlignment="1">
      <alignment horizontal="center"/>
    </xf>
    <xf numFmtId="0" fontId="54" fillId="0" borderId="0" xfId="52" applyFont="1" applyFill="1" applyAlignment="1">
      <alignment horizontal="center"/>
      <protection/>
    </xf>
    <xf numFmtId="49" fontId="62" fillId="0" borderId="19" xfId="52" applyNumberFormat="1" applyFont="1" applyFill="1" applyBorder="1" applyAlignment="1">
      <alignment horizontal="center"/>
      <protection/>
    </xf>
    <xf numFmtId="0" fontId="51" fillId="0" borderId="0" xfId="0" applyFont="1" applyFill="1" applyAlignment="1">
      <alignment horizontal="center"/>
    </xf>
    <xf numFmtId="0" fontId="51" fillId="0" borderId="0" xfId="0" applyFont="1" applyFill="1" applyAlignment="1">
      <alignment vertical="center"/>
    </xf>
    <xf numFmtId="0" fontId="55" fillId="44" borderId="13" xfId="52" applyFont="1" applyFill="1" applyBorder="1" applyAlignment="1">
      <alignment horizontal="center"/>
      <protection/>
    </xf>
    <xf numFmtId="0" fontId="17" fillId="0" borderId="30" xfId="54" applyNumberFormat="1" applyFont="1" applyBorder="1" applyAlignment="1">
      <alignment horizontal="left"/>
      <protection/>
    </xf>
    <xf numFmtId="0" fontId="58" fillId="0" borderId="16" xfId="0" applyFont="1" applyFill="1" applyBorder="1" applyAlignment="1">
      <alignment horizontal="center"/>
    </xf>
    <xf numFmtId="0" fontId="51" fillId="0" borderId="17" xfId="0" applyFont="1" applyFill="1" applyBorder="1" applyAlignment="1">
      <alignment horizontal="center"/>
    </xf>
    <xf numFmtId="0" fontId="55" fillId="0" borderId="0" xfId="52" applyFont="1" applyFill="1" applyBorder="1" applyAlignment="1">
      <alignment horizontal="center"/>
      <protection/>
    </xf>
    <xf numFmtId="0" fontId="51" fillId="0" borderId="58" xfId="52" applyFont="1" applyFill="1" applyBorder="1">
      <alignment/>
      <protection/>
    </xf>
    <xf numFmtId="0" fontId="55" fillId="0" borderId="0" xfId="52" applyFont="1" applyFill="1" applyAlignment="1">
      <alignment horizontal="center"/>
      <protection/>
    </xf>
    <xf numFmtId="0" fontId="51" fillId="0" borderId="59" xfId="52" applyFont="1" applyFill="1" applyBorder="1">
      <alignment/>
      <protection/>
    </xf>
    <xf numFmtId="0" fontId="55" fillId="0" borderId="13" xfId="52" applyFont="1" applyFill="1" applyBorder="1" applyAlignment="1">
      <alignment horizontal="center"/>
      <protection/>
    </xf>
    <xf numFmtId="0" fontId="17" fillId="0" borderId="16" xfId="54" applyNumberFormat="1" applyFont="1" applyBorder="1" applyAlignment="1">
      <alignment horizontal="left"/>
      <protection/>
    </xf>
    <xf numFmtId="0" fontId="59" fillId="0" borderId="0" xfId="0" applyFont="1" applyFill="1" applyBorder="1" applyAlignment="1">
      <alignment horizontal="center"/>
    </xf>
    <xf numFmtId="0" fontId="51" fillId="0" borderId="19" xfId="0" applyFont="1" applyFill="1" applyBorder="1" applyAlignment="1">
      <alignment horizontal="center" vertical="center"/>
    </xf>
    <xf numFmtId="0" fontId="51" fillId="0" borderId="17" xfId="0" applyFont="1" applyFill="1" applyBorder="1" applyAlignment="1">
      <alignment vertical="center"/>
    </xf>
    <xf numFmtId="0" fontId="8" fillId="0" borderId="0" xfId="54" applyNumberFormat="1" applyFont="1" applyFill="1" applyBorder="1">
      <alignment/>
      <protection/>
    </xf>
    <xf numFmtId="0" fontId="60" fillId="0" borderId="0" xfId="0" applyFont="1" applyFill="1" applyBorder="1" applyAlignment="1">
      <alignment horizontal="center"/>
    </xf>
    <xf numFmtId="0" fontId="57" fillId="0" borderId="0" xfId="0" applyFont="1" applyFill="1" applyAlignment="1">
      <alignment horizontal="center"/>
    </xf>
    <xf numFmtId="0" fontId="55" fillId="0" borderId="29" xfId="52" applyFont="1" applyFill="1" applyBorder="1">
      <alignment/>
      <protection/>
    </xf>
    <xf numFmtId="0" fontId="61" fillId="0" borderId="0" xfId="0" applyFont="1" applyFill="1" applyBorder="1" applyAlignment="1">
      <alignment horizontal="center"/>
    </xf>
    <xf numFmtId="0" fontId="51" fillId="0" borderId="19" xfId="52" applyFont="1" applyBorder="1">
      <alignment/>
      <protection/>
    </xf>
    <xf numFmtId="0" fontId="17" fillId="0" borderId="0" xfId="54" applyNumberFormat="1" applyFont="1" applyFill="1" applyBorder="1" applyAlignment="1">
      <alignment horizontal="center"/>
      <protection/>
    </xf>
    <xf numFmtId="0" fontId="51" fillId="0" borderId="54" xfId="52" applyFont="1" applyFill="1" applyBorder="1">
      <alignment/>
      <protection/>
    </xf>
    <xf numFmtId="0" fontId="61" fillId="0" borderId="32" xfId="0" applyFont="1" applyFill="1" applyBorder="1" applyAlignment="1">
      <alignment horizontal="center"/>
    </xf>
    <xf numFmtId="0" fontId="51" fillId="0" borderId="14" xfId="52" applyFont="1" applyFill="1" applyBorder="1">
      <alignment/>
      <protection/>
    </xf>
    <xf numFmtId="0" fontId="61" fillId="0" borderId="16" xfId="0" applyFont="1" applyFill="1" applyBorder="1" applyAlignment="1">
      <alignment horizontal="center"/>
    </xf>
    <xf numFmtId="0" fontId="55" fillId="0" borderId="19" xfId="52" applyFont="1" applyFill="1" applyBorder="1">
      <alignment/>
      <protection/>
    </xf>
    <xf numFmtId="0" fontId="57" fillId="0" borderId="0" xfId="0" applyFont="1" applyFill="1" applyBorder="1" applyAlignment="1">
      <alignment horizontal="center"/>
    </xf>
    <xf numFmtId="0" fontId="59" fillId="0" borderId="19" xfId="52" applyFont="1" applyFill="1" applyBorder="1" applyAlignment="1">
      <alignment horizontal="center"/>
      <protection/>
    </xf>
    <xf numFmtId="0" fontId="51" fillId="0" borderId="19" xfId="52" applyFont="1" applyFill="1" applyBorder="1">
      <alignment/>
      <protection/>
    </xf>
    <xf numFmtId="0" fontId="59" fillId="0" borderId="0" xfId="0" applyFont="1" applyFill="1" applyBorder="1" applyAlignment="1">
      <alignment vertical="center"/>
    </xf>
    <xf numFmtId="0" fontId="51" fillId="0" borderId="0" xfId="0" applyFont="1" applyFill="1" applyBorder="1" applyAlignment="1">
      <alignment horizontal="center"/>
    </xf>
    <xf numFmtId="0" fontId="51" fillId="0" borderId="17" xfId="52" applyFont="1" applyFill="1" applyBorder="1">
      <alignment/>
      <protection/>
    </xf>
    <xf numFmtId="0" fontId="17" fillId="0" borderId="19" xfId="54" applyNumberFormat="1" applyFont="1" applyFill="1" applyBorder="1" applyAlignment="1">
      <alignment horizontal="center"/>
      <protection/>
    </xf>
    <xf numFmtId="0" fontId="57" fillId="0" borderId="16" xfId="0" applyFont="1" applyFill="1" applyBorder="1" applyAlignment="1">
      <alignment horizontal="center"/>
    </xf>
    <xf numFmtId="0" fontId="51" fillId="0" borderId="29" xfId="0" applyFont="1" applyFill="1" applyBorder="1" applyAlignment="1">
      <alignment horizontal="center" vertical="center"/>
    </xf>
    <xf numFmtId="0" fontId="51" fillId="0" borderId="17" xfId="0" applyFont="1" applyFill="1" applyBorder="1" applyAlignment="1">
      <alignment horizontal="center" vertical="center"/>
    </xf>
    <xf numFmtId="0" fontId="51" fillId="0" borderId="14" xfId="0" applyFont="1" applyFill="1" applyBorder="1" applyAlignment="1">
      <alignment horizontal="center"/>
    </xf>
    <xf numFmtId="0" fontId="17" fillId="0" borderId="30" xfId="54" applyNumberFormat="1" applyFont="1" applyFill="1" applyBorder="1" applyAlignment="1">
      <alignment horizontal="center"/>
      <protection/>
    </xf>
    <xf numFmtId="0" fontId="51" fillId="0" borderId="0" xfId="0" applyFont="1" applyFill="1" applyBorder="1" applyAlignment="1">
      <alignment vertical="center"/>
    </xf>
    <xf numFmtId="0" fontId="17" fillId="0" borderId="15" xfId="54" applyNumberFormat="1" applyFont="1" applyBorder="1" applyAlignment="1">
      <alignment horizontal="left"/>
      <protection/>
    </xf>
    <xf numFmtId="0" fontId="57" fillId="0" borderId="30" xfId="0" applyFont="1" applyFill="1" applyBorder="1" applyAlignment="1">
      <alignment horizontal="center"/>
    </xf>
    <xf numFmtId="0" fontId="51" fillId="0" borderId="0" xfId="0" applyFont="1" applyFill="1" applyAlignment="1">
      <alignment horizontal="center" vertical="center"/>
    </xf>
    <xf numFmtId="0" fontId="51" fillId="0" borderId="0" xfId="52" applyFont="1" applyFill="1" applyAlignment="1">
      <alignment horizontal="right"/>
      <protection/>
    </xf>
    <xf numFmtId="0" fontId="58" fillId="0" borderId="0" xfId="0" applyFont="1" applyFill="1" applyBorder="1" applyAlignment="1">
      <alignment horizontal="center"/>
    </xf>
    <xf numFmtId="0" fontId="51" fillId="0" borderId="0" xfId="0" applyFont="1" applyFill="1" applyBorder="1" applyAlignment="1">
      <alignment vertical="center"/>
    </xf>
    <xf numFmtId="0" fontId="58" fillId="0" borderId="32" xfId="0" applyFont="1" applyFill="1" applyBorder="1" applyAlignment="1">
      <alignment horizontal="center"/>
    </xf>
    <xf numFmtId="0" fontId="51" fillId="0" borderId="19" xfId="0" applyFont="1" applyFill="1" applyBorder="1" applyAlignment="1">
      <alignment horizontal="center"/>
    </xf>
    <xf numFmtId="0" fontId="51" fillId="0" borderId="15" xfId="0" applyFont="1" applyFill="1" applyBorder="1" applyAlignment="1">
      <alignment horizontal="center"/>
    </xf>
    <xf numFmtId="0" fontId="51" fillId="0" borderId="0" xfId="0" applyFont="1" applyFill="1" applyBorder="1" applyAlignment="1">
      <alignment horizontal="center" vertical="center"/>
    </xf>
    <xf numFmtId="49" fontId="62" fillId="0" borderId="0" xfId="52" applyNumberFormat="1" applyFont="1" applyFill="1" applyBorder="1" applyAlignment="1">
      <alignment horizontal="center"/>
      <protection/>
    </xf>
    <xf numFmtId="0" fontId="51" fillId="0" borderId="32" xfId="52" applyFont="1" applyFill="1" applyBorder="1" applyAlignment="1">
      <alignment horizontal="right"/>
      <protection/>
    </xf>
    <xf numFmtId="0" fontId="51" fillId="0" borderId="0" xfId="0" applyFont="1" applyFill="1" applyAlignment="1">
      <alignment horizontal="right" vertical="center"/>
    </xf>
    <xf numFmtId="0" fontId="55" fillId="0" borderId="30" xfId="52" applyFont="1" applyBorder="1" applyAlignment="1">
      <alignment horizontal="left"/>
      <protection/>
    </xf>
    <xf numFmtId="0" fontId="51" fillId="0" borderId="32" xfId="0" applyFont="1" applyFill="1" applyBorder="1" applyAlignment="1">
      <alignment horizontal="center"/>
    </xf>
    <xf numFmtId="0" fontId="51" fillId="0" borderId="0" xfId="52" applyFont="1" applyFill="1" applyBorder="1">
      <alignment/>
      <protection/>
    </xf>
    <xf numFmtId="0" fontId="55" fillId="0" borderId="16" xfId="52" applyFont="1" applyBorder="1" applyAlignment="1">
      <alignment horizontal="left"/>
      <protection/>
    </xf>
    <xf numFmtId="0" fontId="55" fillId="0" borderId="0" xfId="0" applyFont="1" applyFill="1" applyAlignment="1">
      <alignment horizontal="center" vertical="center"/>
    </xf>
    <xf numFmtId="0" fontId="58" fillId="0" borderId="17" xfId="0" applyFont="1" applyFill="1" applyBorder="1" applyAlignment="1">
      <alignment horizontal="center"/>
    </xf>
    <xf numFmtId="0" fontId="51" fillId="0" borderId="0" xfId="0" applyFont="1" applyFill="1" applyBorder="1" applyAlignment="1">
      <alignment/>
    </xf>
    <xf numFmtId="0" fontId="63" fillId="0" borderId="0" xfId="0" applyFont="1" applyFill="1" applyAlignment="1">
      <alignment vertical="center"/>
    </xf>
    <xf numFmtId="0" fontId="57" fillId="0" borderId="19" xfId="0" applyFont="1" applyFill="1" applyBorder="1" applyAlignment="1">
      <alignment vertical="center"/>
    </xf>
    <xf numFmtId="0" fontId="51" fillId="0" borderId="19" xfId="52" applyFont="1" applyFill="1" applyBorder="1" applyAlignment="1">
      <alignment horizontal="center"/>
      <protection/>
    </xf>
    <xf numFmtId="0" fontId="55" fillId="0" borderId="0" xfId="0" applyFont="1" applyAlignment="1">
      <alignment horizontal="left" vertical="center"/>
    </xf>
    <xf numFmtId="0" fontId="51" fillId="0" borderId="55" xfId="0" applyFont="1" applyFill="1" applyBorder="1" applyAlignment="1">
      <alignment horizontal="center"/>
    </xf>
    <xf numFmtId="0" fontId="57" fillId="0" borderId="30" xfId="0" applyFont="1" applyFill="1" applyBorder="1" applyAlignment="1">
      <alignment vertical="center"/>
    </xf>
    <xf numFmtId="0" fontId="55" fillId="0" borderId="0" xfId="52" applyFont="1" applyFill="1" applyAlignment="1">
      <alignment horizontal="left"/>
      <protection/>
    </xf>
    <xf numFmtId="0" fontId="8" fillId="2" borderId="17" xfId="56" applyNumberFormat="1" applyFont="1" applyFill="1" applyBorder="1" applyAlignment="1">
      <alignment horizontal="center"/>
      <protection/>
    </xf>
    <xf numFmtId="0" fontId="8" fillId="39" borderId="17" xfId="56" applyNumberFormat="1" applyFont="1" applyFill="1" applyBorder="1" applyAlignment="1">
      <alignment horizontal="center"/>
      <protection/>
    </xf>
    <xf numFmtId="0" fontId="15" fillId="0" borderId="17" xfId="56" applyNumberFormat="1" applyFont="1" applyFill="1" applyBorder="1" applyAlignment="1">
      <alignment horizontal="center"/>
      <protection/>
    </xf>
    <xf numFmtId="0" fontId="15" fillId="0" borderId="0" xfId="56" applyNumberFormat="1" applyFont="1" applyFill="1" applyBorder="1" applyAlignment="1">
      <alignment horizontal="center"/>
      <protection/>
    </xf>
    <xf numFmtId="0" fontId="15" fillId="0" borderId="19" xfId="56" applyNumberFormat="1" applyFont="1" applyFill="1" applyBorder="1" applyAlignment="1">
      <alignment horizontal="center"/>
      <protection/>
    </xf>
    <xf numFmtId="47" fontId="8" fillId="0" borderId="0" xfId="54" applyNumberFormat="1" applyFont="1" applyBorder="1" applyAlignment="1" quotePrefix="1">
      <alignment horizontal="left"/>
      <protection/>
    </xf>
    <xf numFmtId="0" fontId="8" fillId="2" borderId="30" xfId="56" applyNumberFormat="1" applyFont="1" applyFill="1" applyBorder="1" applyAlignment="1">
      <alignment horizontal="center"/>
      <protection/>
    </xf>
    <xf numFmtId="0" fontId="8" fillId="39" borderId="30" xfId="56" applyNumberFormat="1" applyFont="1" applyFill="1" applyBorder="1" applyAlignment="1">
      <alignment horizontal="center"/>
      <protection/>
    </xf>
    <xf numFmtId="0" fontId="15" fillId="0" borderId="32" xfId="56" applyNumberFormat="1" applyFont="1" applyFill="1" applyBorder="1" applyAlignment="1">
      <alignment horizontal="center"/>
      <protection/>
    </xf>
    <xf numFmtId="0" fontId="15" fillId="0" borderId="14" xfId="56" applyNumberFormat="1" applyFont="1" applyFill="1" applyBorder="1" applyAlignment="1">
      <alignment horizontal="center"/>
      <protection/>
    </xf>
    <xf numFmtId="0" fontId="15" fillId="0" borderId="29" xfId="56" applyNumberFormat="1" applyFont="1" applyFill="1" applyBorder="1" applyAlignment="1">
      <alignment horizontal="center"/>
      <protection/>
    </xf>
    <xf numFmtId="0" fontId="8" fillId="39" borderId="16" xfId="56" applyNumberFormat="1" applyFont="1" applyFill="1" applyBorder="1" applyAlignment="1">
      <alignment horizontal="center"/>
      <protection/>
    </xf>
    <xf numFmtId="0" fontId="15" fillId="0" borderId="54" xfId="56" applyNumberFormat="1" applyFont="1" applyFill="1" applyBorder="1" applyAlignment="1">
      <alignment horizontal="center"/>
      <protection/>
    </xf>
    <xf numFmtId="0" fontId="15" fillId="0" borderId="55" xfId="56" applyNumberFormat="1" applyFont="1" applyFill="1" applyBorder="1" applyAlignment="1">
      <alignment horizontal="center"/>
      <protection/>
    </xf>
    <xf numFmtId="0" fontId="8" fillId="2" borderId="18" xfId="56" applyNumberFormat="1" applyFont="1" applyFill="1" applyBorder="1" applyAlignment="1">
      <alignment horizontal="center"/>
      <protection/>
    </xf>
    <xf numFmtId="0" fontId="8" fillId="39" borderId="18" xfId="56" applyNumberFormat="1" applyFont="1" applyFill="1" applyBorder="1" applyAlignment="1">
      <alignment horizontal="center"/>
      <protection/>
    </xf>
    <xf numFmtId="0" fontId="8" fillId="2" borderId="16" xfId="56" applyNumberFormat="1" applyFont="1" applyFill="1" applyBorder="1" applyAlignment="1">
      <alignment horizontal="center"/>
      <protection/>
    </xf>
    <xf numFmtId="0" fontId="15" fillId="0" borderId="15" xfId="56" applyNumberFormat="1" applyFont="1" applyFill="1" applyBorder="1" applyAlignment="1">
      <alignment horizontal="center"/>
      <protection/>
    </xf>
    <xf numFmtId="0" fontId="8" fillId="0" borderId="13" xfId="55" applyNumberFormat="1" applyFont="1" applyBorder="1" applyAlignment="1">
      <alignment horizontal="center"/>
      <protection/>
    </xf>
    <xf numFmtId="0" fontId="8" fillId="0" borderId="0" xfId="55" applyNumberFormat="1" applyFont="1" applyBorder="1" applyAlignment="1">
      <alignment horizontal="left"/>
      <protection/>
    </xf>
    <xf numFmtId="0" fontId="8" fillId="0" borderId="13" xfId="55" applyNumberFormat="1" applyFont="1" applyBorder="1" applyAlignment="1" quotePrefix="1">
      <alignment horizontal="center"/>
      <protection/>
    </xf>
    <xf numFmtId="0" fontId="8" fillId="0" borderId="0" xfId="55" applyNumberFormat="1" applyFont="1" applyBorder="1" applyAlignment="1" quotePrefix="1">
      <alignment horizontal="left"/>
      <protection/>
    </xf>
    <xf numFmtId="0" fontId="8" fillId="2" borderId="32" xfId="56" applyNumberFormat="1" applyFont="1" applyFill="1" applyBorder="1" applyAlignment="1">
      <alignment horizontal="center"/>
      <protection/>
    </xf>
    <xf numFmtId="0" fontId="67" fillId="0" borderId="0" xfId="36" applyFont="1" applyFill="1" applyAlignment="1">
      <alignment horizontal="left" vertical="center"/>
      <protection/>
    </xf>
    <xf numFmtId="0" fontId="17" fillId="0" borderId="0" xfId="36" applyFont="1" applyFill="1" applyAlignment="1">
      <alignment horizontal="center"/>
      <protection/>
    </xf>
    <xf numFmtId="0" fontId="67" fillId="0" borderId="0" xfId="36" applyFont="1" applyFill="1" applyAlignment="1">
      <alignment vertical="center"/>
      <protection/>
    </xf>
    <xf numFmtId="0" fontId="8" fillId="0" borderId="0" xfId="0" applyFont="1" applyFill="1" applyAlignment="1">
      <alignment vertical="center"/>
    </xf>
    <xf numFmtId="0" fontId="67" fillId="0" borderId="0" xfId="36" applyFont="1" applyFill="1" applyAlignment="1">
      <alignment/>
      <protection/>
    </xf>
    <xf numFmtId="0" fontId="67" fillId="0" borderId="0" xfId="36" applyFont="1" applyFill="1" applyAlignment="1">
      <alignment horizontal="center"/>
      <protection/>
    </xf>
    <xf numFmtId="0" fontId="17" fillId="45" borderId="0" xfId="36" applyFont="1" applyFill="1" applyAlignment="1">
      <alignment horizontal="center"/>
      <protection/>
    </xf>
    <xf numFmtId="0" fontId="8" fillId="45" borderId="0" xfId="36" applyFont="1" applyFill="1">
      <alignment/>
      <protection/>
    </xf>
    <xf numFmtId="0" fontId="67" fillId="45" borderId="0" xfId="36" applyFont="1" applyFill="1" applyAlignment="1">
      <alignment horizontal="center"/>
      <protection/>
    </xf>
    <xf numFmtId="0" fontId="17" fillId="45" borderId="0" xfId="36" applyFont="1" applyFill="1" applyBorder="1" applyAlignment="1">
      <alignment horizontal="center"/>
      <protection/>
    </xf>
    <xf numFmtId="0" fontId="8" fillId="45" borderId="0" xfId="0" applyFont="1" applyFill="1" applyAlignment="1">
      <alignment vertical="center"/>
    </xf>
    <xf numFmtId="0" fontId="8" fillId="45" borderId="0" xfId="36" applyFont="1" applyFill="1" applyAlignment="1">
      <alignment horizontal="center"/>
      <protection/>
    </xf>
    <xf numFmtId="0" fontId="8" fillId="45" borderId="0" xfId="36" applyFont="1" applyFill="1" applyBorder="1">
      <alignment/>
      <protection/>
    </xf>
    <xf numFmtId="0" fontId="8" fillId="0" borderId="0" xfId="36" applyFont="1" applyFill="1" applyBorder="1" applyAlignment="1">
      <alignment horizontal="center"/>
      <protection/>
    </xf>
    <xf numFmtId="0" fontId="8" fillId="0" borderId="0" xfId="36" applyFont="1" applyFill="1" applyAlignment="1">
      <alignment horizontal="center"/>
      <protection/>
    </xf>
    <xf numFmtId="0" fontId="67" fillId="0" borderId="14" xfId="36" applyFont="1" applyFill="1" applyBorder="1" applyAlignment="1">
      <alignment/>
      <protection/>
    </xf>
    <xf numFmtId="0" fontId="68" fillId="0" borderId="60" xfId="36" applyFont="1" applyFill="1" applyBorder="1" applyAlignment="1">
      <alignment horizontal="center"/>
      <protection/>
    </xf>
    <xf numFmtId="0" fontId="69" fillId="0" borderId="61" xfId="36" applyNumberFormat="1" applyFont="1" applyFill="1" applyBorder="1" applyAlignment="1">
      <alignment horizontal="center"/>
      <protection/>
    </xf>
    <xf numFmtId="0" fontId="69" fillId="0" borderId="62" xfId="36" applyNumberFormat="1" applyFont="1" applyFill="1" applyBorder="1" applyAlignment="1">
      <alignment horizontal="center"/>
      <protection/>
    </xf>
    <xf numFmtId="0" fontId="69" fillId="0" borderId="63" xfId="36" applyNumberFormat="1" applyFont="1" applyFill="1" applyBorder="1" applyAlignment="1">
      <alignment horizontal="center"/>
      <protection/>
    </xf>
    <xf numFmtId="0" fontId="8" fillId="14" borderId="16" xfId="36" applyFont="1" applyFill="1" applyBorder="1" applyAlignment="1">
      <alignment horizontal="center"/>
      <protection/>
    </xf>
    <xf numFmtId="0" fontId="68" fillId="0" borderId="64" xfId="36" applyFont="1" applyFill="1" applyBorder="1" applyAlignment="1">
      <alignment horizontal="center"/>
      <protection/>
    </xf>
    <xf numFmtId="0" fontId="69" fillId="0" borderId="0" xfId="36" applyNumberFormat="1" applyFont="1" applyFill="1" applyBorder="1" applyAlignment="1">
      <alignment horizontal="center"/>
      <protection/>
    </xf>
    <xf numFmtId="0" fontId="69" fillId="0" borderId="0" xfId="0" applyFont="1" applyFill="1" applyAlignment="1">
      <alignment horizontal="center" vertical="center"/>
    </xf>
    <xf numFmtId="0" fontId="69" fillId="0" borderId="65" xfId="36" applyNumberFormat="1" applyFont="1" applyFill="1" applyBorder="1" applyAlignment="1">
      <alignment horizontal="center"/>
      <protection/>
    </xf>
    <xf numFmtId="0" fontId="8" fillId="14" borderId="30" xfId="36" applyFont="1" applyFill="1" applyBorder="1" applyAlignment="1">
      <alignment horizontal="center"/>
      <protection/>
    </xf>
    <xf numFmtId="0" fontId="8" fillId="14" borderId="13" xfId="36" applyFont="1" applyFill="1" applyBorder="1" applyAlignment="1">
      <alignment horizontal="center"/>
      <protection/>
    </xf>
    <xf numFmtId="20" fontId="8" fillId="0" borderId="0" xfId="36" applyNumberFormat="1" applyFont="1" applyFill="1" applyBorder="1" applyAlignment="1">
      <alignment horizontal="center"/>
      <protection/>
    </xf>
    <xf numFmtId="0" fontId="69" fillId="0" borderId="0" xfId="36" applyFont="1" applyFill="1" applyBorder="1" applyAlignment="1">
      <alignment horizontal="center"/>
      <protection/>
    </xf>
    <xf numFmtId="0" fontId="8" fillId="0" borderId="0" xfId="36" applyNumberFormat="1" applyFont="1" applyFill="1" applyBorder="1" applyAlignment="1">
      <alignment horizontal="center"/>
      <protection/>
    </xf>
    <xf numFmtId="20" fontId="123" fillId="14" borderId="13" xfId="36" applyNumberFormat="1" applyFont="1" applyFill="1" applyBorder="1" applyAlignment="1">
      <alignment horizontal="center"/>
      <protection/>
    </xf>
    <xf numFmtId="0" fontId="8" fillId="14" borderId="13" xfId="0" applyFont="1" applyFill="1" applyBorder="1" applyAlignment="1">
      <alignment horizontal="center" vertical="center"/>
    </xf>
    <xf numFmtId="0" fontId="8" fillId="0" borderId="66" xfId="36" applyFont="1" applyFill="1" applyBorder="1" applyAlignment="1">
      <alignment horizontal="center"/>
      <protection/>
    </xf>
    <xf numFmtId="0" fontId="69" fillId="0" borderId="67" xfId="36" applyNumberFormat="1" applyFont="1" applyFill="1" applyBorder="1" applyAlignment="1">
      <alignment horizontal="center"/>
      <protection/>
    </xf>
    <xf numFmtId="0" fontId="69" fillId="0" borderId="68" xfId="36" applyNumberFormat="1" applyFont="1" applyFill="1" applyBorder="1" applyAlignment="1">
      <alignment horizontal="center"/>
      <protection/>
    </xf>
    <xf numFmtId="0" fontId="69" fillId="0" borderId="68" xfId="36" applyFont="1" applyFill="1" applyBorder="1" applyAlignment="1">
      <alignment horizontal="center"/>
      <protection/>
    </xf>
    <xf numFmtId="0" fontId="69" fillId="0" borderId="69" xfId="36" applyFont="1" applyFill="1" applyBorder="1" applyAlignment="1">
      <alignment horizontal="center"/>
      <protection/>
    </xf>
    <xf numFmtId="0" fontId="8" fillId="0" borderId="0" xfId="36" applyFont="1" applyFill="1">
      <alignment/>
      <protection/>
    </xf>
    <xf numFmtId="0" fontId="8" fillId="14" borderId="18" xfId="0" applyFont="1" applyFill="1" applyBorder="1" applyAlignment="1">
      <alignment horizontal="center" vertical="center"/>
    </xf>
    <xf numFmtId="20" fontId="8" fillId="14" borderId="13" xfId="0" applyNumberFormat="1" applyFont="1" applyFill="1" applyBorder="1" applyAlignment="1">
      <alignment horizontal="center" vertical="center"/>
    </xf>
    <xf numFmtId="0" fontId="8" fillId="14" borderId="13" xfId="0" applyFont="1" applyFill="1" applyBorder="1" applyAlignment="1">
      <alignment vertical="center"/>
    </xf>
    <xf numFmtId="20" fontId="8" fillId="14" borderId="13" xfId="36" applyNumberFormat="1" applyFont="1" applyFill="1" applyBorder="1" applyAlignment="1">
      <alignment horizontal="center"/>
      <protection/>
    </xf>
    <xf numFmtId="0" fontId="8" fillId="0" borderId="0" xfId="36" applyFont="1" applyFill="1" applyBorder="1">
      <alignment/>
      <protection/>
    </xf>
    <xf numFmtId="20" fontId="8" fillId="14" borderId="16" xfId="36" applyNumberFormat="1" applyFont="1" applyFill="1" applyBorder="1" applyAlignment="1">
      <alignment horizontal="center"/>
      <protection/>
    </xf>
    <xf numFmtId="0" fontId="8" fillId="14" borderId="0" xfId="0" applyFont="1" applyFill="1" applyAlignment="1">
      <alignment vertical="center"/>
    </xf>
    <xf numFmtId="0" fontId="8" fillId="14" borderId="27" xfId="36" applyFont="1" applyFill="1" applyBorder="1" applyAlignment="1">
      <alignment horizontal="center"/>
      <protection/>
    </xf>
    <xf numFmtId="0" fontId="8" fillId="14" borderId="13" xfId="36" applyFont="1" applyFill="1" applyBorder="1">
      <alignment/>
      <protection/>
    </xf>
    <xf numFmtId="0" fontId="8" fillId="0" borderId="16" xfId="36" applyFont="1" applyFill="1" applyBorder="1" applyAlignment="1">
      <alignment horizontal="center"/>
      <protection/>
    </xf>
    <xf numFmtId="0" fontId="8" fillId="0" borderId="30" xfId="36" applyFont="1" applyFill="1" applyBorder="1" applyAlignment="1">
      <alignment horizontal="center"/>
      <protection/>
    </xf>
    <xf numFmtId="0" fontId="8" fillId="0" borderId="13" xfId="36" applyFont="1" applyFill="1" applyBorder="1" applyAlignment="1">
      <alignment horizontal="center"/>
      <protection/>
    </xf>
    <xf numFmtId="20" fontId="8" fillId="0" borderId="13" xfId="36" applyNumberFormat="1" applyFont="1" applyFill="1" applyBorder="1" applyAlignment="1">
      <alignment horizontal="center"/>
      <protection/>
    </xf>
    <xf numFmtId="0" fontId="8" fillId="0" borderId="13" xfId="36" applyFont="1" applyFill="1" applyBorder="1">
      <alignment/>
      <protection/>
    </xf>
    <xf numFmtId="20" fontId="8" fillId="0" borderId="16" xfId="36" applyNumberFormat="1" applyFont="1" applyFill="1" applyBorder="1" applyAlignment="1">
      <alignment horizontal="center"/>
      <protection/>
    </xf>
    <xf numFmtId="0" fontId="8" fillId="41" borderId="16" xfId="36" applyFont="1" applyFill="1" applyBorder="1" applyAlignment="1">
      <alignment horizontal="center"/>
      <protection/>
    </xf>
    <xf numFmtId="0" fontId="8" fillId="0" borderId="13" xfId="0" applyFont="1" applyFill="1" applyBorder="1" applyAlignment="1">
      <alignment vertical="center"/>
    </xf>
    <xf numFmtId="0" fontId="8" fillId="41" borderId="30" xfId="36" applyFont="1" applyFill="1" applyBorder="1" applyAlignment="1">
      <alignment horizontal="center"/>
      <protection/>
    </xf>
    <xf numFmtId="0" fontId="8" fillId="41" borderId="13" xfId="36" applyFont="1" applyFill="1" applyBorder="1" applyAlignment="1">
      <alignment horizontal="center"/>
      <protection/>
    </xf>
    <xf numFmtId="20" fontId="8" fillId="41" borderId="13" xfId="36" applyNumberFormat="1" applyFont="1" applyFill="1" applyBorder="1" applyAlignment="1">
      <alignment/>
      <protection/>
    </xf>
    <xf numFmtId="0" fontId="8" fillId="0" borderId="0" xfId="0" applyFont="1" applyFill="1" applyBorder="1" applyAlignment="1">
      <alignment vertical="center"/>
    </xf>
    <xf numFmtId="20" fontId="123" fillId="0" borderId="13" xfId="36" applyNumberFormat="1" applyFont="1" applyFill="1" applyBorder="1" applyAlignment="1">
      <alignment horizontal="center"/>
      <protection/>
    </xf>
    <xf numFmtId="0" fontId="124" fillId="0" borderId="0" xfId="0" applyFont="1" applyFill="1" applyAlignment="1">
      <alignment vertical="center"/>
    </xf>
    <xf numFmtId="0" fontId="8" fillId="0" borderId="0" xfId="0" applyFont="1" applyAlignment="1">
      <alignment vertical="center"/>
    </xf>
    <xf numFmtId="0" fontId="71" fillId="0" borderId="0" xfId="37" applyFont="1">
      <alignment/>
      <protection/>
    </xf>
    <xf numFmtId="0" fontId="71" fillId="0" borderId="0" xfId="37" applyFont="1" applyAlignment="1">
      <alignment horizontal="center"/>
      <protection/>
    </xf>
    <xf numFmtId="0" fontId="71" fillId="0" borderId="13" xfId="37" applyFont="1" applyBorder="1" applyAlignment="1">
      <alignment horizontal="center" vertical="center"/>
      <protection/>
    </xf>
    <xf numFmtId="0" fontId="73" fillId="0" borderId="13" xfId="36" applyNumberFormat="1" applyFont="1" applyBorder="1" applyAlignment="1">
      <alignment horizontal="center" vertical="center"/>
      <protection/>
    </xf>
    <xf numFmtId="0" fontId="73" fillId="0" borderId="13" xfId="36" applyNumberFormat="1" applyFont="1" applyBorder="1" applyAlignment="1">
      <alignment horizontal="center"/>
      <protection/>
    </xf>
    <xf numFmtId="0" fontId="72" fillId="0" borderId="13" xfId="37" applyFont="1" applyFill="1" applyBorder="1" applyAlignment="1">
      <alignment horizontal="center"/>
      <protection/>
    </xf>
    <xf numFmtId="0" fontId="73" fillId="0" borderId="13" xfId="36" applyNumberFormat="1" applyFont="1" applyFill="1" applyBorder="1" applyAlignment="1">
      <alignment horizontal="center"/>
      <protection/>
    </xf>
    <xf numFmtId="0" fontId="73" fillId="0" borderId="13" xfId="36" applyNumberFormat="1" applyFont="1" applyFill="1" applyBorder="1" applyAlignment="1">
      <alignment horizontal="center" vertical="center"/>
      <protection/>
    </xf>
    <xf numFmtId="0" fontId="71" fillId="0" borderId="13" xfId="37" applyFont="1" applyFill="1" applyBorder="1" applyAlignment="1">
      <alignment horizontal="center" vertical="center"/>
      <protection/>
    </xf>
    <xf numFmtId="0" fontId="71" fillId="0" borderId="0" xfId="37" applyFont="1" applyFill="1" applyBorder="1" applyAlignment="1">
      <alignment horizontal="left"/>
      <protection/>
    </xf>
    <xf numFmtId="0" fontId="71" fillId="0" borderId="0" xfId="37" applyFont="1" applyFill="1">
      <alignment/>
      <protection/>
    </xf>
    <xf numFmtId="0" fontId="71" fillId="0" borderId="0" xfId="37" applyFont="1" applyBorder="1" applyAlignment="1">
      <alignment horizontal="center" vertical="center"/>
      <protection/>
    </xf>
    <xf numFmtId="0" fontId="73" fillId="0" borderId="0" xfId="36" applyNumberFormat="1" applyFont="1" applyBorder="1" applyAlignment="1">
      <alignment horizontal="center" vertical="center"/>
      <protection/>
    </xf>
    <xf numFmtId="0" fontId="73" fillId="0" borderId="0" xfId="36" applyNumberFormat="1" applyFont="1" applyFill="1" applyBorder="1" applyAlignment="1">
      <alignment horizontal="center"/>
      <protection/>
    </xf>
    <xf numFmtId="0" fontId="71" fillId="0" borderId="0" xfId="37" applyFont="1" applyFill="1" applyBorder="1" applyAlignment="1">
      <alignment horizontal="center" vertical="center"/>
      <protection/>
    </xf>
    <xf numFmtId="0" fontId="71" fillId="44" borderId="13" xfId="37" applyFont="1" applyFill="1" applyBorder="1" applyAlignment="1">
      <alignment horizontal="center" vertical="center"/>
      <protection/>
    </xf>
    <xf numFmtId="0" fontId="73" fillId="44" borderId="13" xfId="36" applyNumberFormat="1" applyFont="1" applyFill="1" applyBorder="1" applyAlignment="1">
      <alignment horizontal="center" vertical="center"/>
      <protection/>
    </xf>
    <xf numFmtId="0" fontId="72" fillId="44" borderId="13" xfId="37" applyFont="1" applyFill="1" applyBorder="1" applyAlignment="1">
      <alignment horizontal="center"/>
      <protection/>
    </xf>
    <xf numFmtId="0" fontId="8" fillId="0" borderId="0" xfId="52" applyFont="1" applyAlignment="1">
      <alignment horizontal="center"/>
      <protection/>
    </xf>
    <xf numFmtId="0" fontId="51" fillId="0" borderId="14" xfId="0" applyFont="1" applyFill="1" applyBorder="1" applyAlignment="1">
      <alignment horizontal="center" vertical="center"/>
    </xf>
    <xf numFmtId="0" fontId="51" fillId="0" borderId="13" xfId="0" applyFont="1" applyFill="1" applyBorder="1" applyAlignment="1">
      <alignment horizontal="center" vertical="center"/>
    </xf>
    <xf numFmtId="0" fontId="51" fillId="0" borderId="14" xfId="52" applyFont="1" applyBorder="1" applyAlignment="1">
      <alignment horizontal="center"/>
      <protection/>
    </xf>
    <xf numFmtId="0" fontId="51" fillId="0" borderId="13" xfId="52" applyFont="1" applyFill="1" applyBorder="1" applyAlignment="1">
      <alignment horizontal="center"/>
      <protection/>
    </xf>
    <xf numFmtId="0" fontId="56" fillId="0" borderId="0" xfId="0" applyFont="1" applyFill="1" applyAlignment="1">
      <alignment horizontal="center" vertical="center"/>
    </xf>
    <xf numFmtId="0" fontId="59" fillId="0" borderId="0" xfId="0" applyFont="1" applyFill="1" applyAlignment="1">
      <alignment horizontal="center" vertical="center"/>
    </xf>
    <xf numFmtId="0" fontId="51" fillId="0" borderId="28" xfId="0" applyFont="1" applyFill="1" applyBorder="1" applyAlignment="1">
      <alignment horizontal="center" vertical="center"/>
    </xf>
    <xf numFmtId="0" fontId="56" fillId="0" borderId="0" xfId="0" applyFont="1" applyAlignment="1">
      <alignment horizontal="center" vertical="center"/>
    </xf>
    <xf numFmtId="0" fontId="51" fillId="0" borderId="13" xfId="52" applyFont="1" applyBorder="1" applyAlignment="1">
      <alignment horizontal="center"/>
      <protection/>
    </xf>
    <xf numFmtId="0" fontId="74" fillId="0" borderId="0" xfId="0" applyFont="1" applyAlignment="1">
      <alignment horizontal="center" vertical="center"/>
    </xf>
    <xf numFmtId="0" fontId="74" fillId="0" borderId="14" xfId="0" applyFont="1" applyBorder="1" applyAlignment="1">
      <alignment horizontal="center" vertical="center"/>
    </xf>
    <xf numFmtId="0" fontId="75" fillId="0" borderId="13" xfId="0" applyFont="1" applyFill="1" applyBorder="1" applyAlignment="1">
      <alignment horizontal="center" vertical="center"/>
    </xf>
    <xf numFmtId="0" fontId="75" fillId="0" borderId="27" xfId="0" applyFont="1" applyFill="1" applyBorder="1" applyAlignment="1">
      <alignment horizontal="center" vertical="center"/>
    </xf>
    <xf numFmtId="0" fontId="75" fillId="0" borderId="29" xfId="0" applyFont="1" applyFill="1" applyBorder="1" applyAlignment="1">
      <alignment horizontal="center" vertical="center"/>
    </xf>
    <xf numFmtId="0" fontId="75" fillId="0" borderId="70" xfId="0" applyFont="1" applyFill="1" applyBorder="1" applyAlignment="1">
      <alignment horizontal="center" vertical="center"/>
    </xf>
    <xf numFmtId="0" fontId="75" fillId="0" borderId="13" xfId="0" applyNumberFormat="1" applyFont="1" applyFill="1" applyBorder="1" applyAlignment="1">
      <alignment horizontal="center"/>
    </xf>
    <xf numFmtId="0" fontId="75" fillId="0" borderId="16" xfId="0" applyNumberFormat="1" applyFont="1" applyFill="1" applyBorder="1" applyAlignment="1">
      <alignment horizontal="center"/>
    </xf>
    <xf numFmtId="0" fontId="75" fillId="0" borderId="0" xfId="0" applyNumberFormat="1" applyFont="1" applyFill="1" applyBorder="1" applyAlignment="1">
      <alignment horizontal="center"/>
    </xf>
    <xf numFmtId="0" fontId="77" fillId="0" borderId="0" xfId="0" applyFont="1" applyBorder="1" applyAlignment="1">
      <alignment horizontal="center" vertical="center"/>
    </xf>
    <xf numFmtId="0" fontId="77" fillId="0" borderId="0" xfId="0" applyFont="1" applyAlignment="1">
      <alignment horizontal="center" vertical="center"/>
    </xf>
    <xf numFmtId="0" fontId="75" fillId="0" borderId="30" xfId="0" applyFont="1" applyFill="1" applyBorder="1" applyAlignment="1">
      <alignment horizontal="center" vertical="center"/>
    </xf>
    <xf numFmtId="0" fontId="75" fillId="0" borderId="44" xfId="0" applyFont="1" applyFill="1" applyBorder="1" applyAlignment="1">
      <alignment horizontal="center" vertical="center"/>
    </xf>
    <xf numFmtId="0" fontId="15" fillId="0" borderId="13" xfId="0" applyFont="1" applyFill="1" applyBorder="1" applyAlignment="1">
      <alignment horizontal="center" vertical="center"/>
    </xf>
    <xf numFmtId="0" fontId="74" fillId="0" borderId="0" xfId="0" applyFont="1" applyBorder="1" applyAlignment="1">
      <alignment horizontal="center" vertical="center"/>
    </xf>
    <xf numFmtId="0" fontId="75" fillId="0" borderId="30" xfId="0" applyNumberFormat="1" applyFont="1" applyFill="1" applyBorder="1" applyAlignment="1">
      <alignment horizontal="center"/>
    </xf>
    <xf numFmtId="0" fontId="75" fillId="43" borderId="13" xfId="0" applyFont="1" applyFill="1" applyBorder="1" applyAlignment="1">
      <alignment horizontal="center" vertical="center"/>
    </xf>
    <xf numFmtId="0" fontId="7" fillId="0" borderId="0" xfId="0" applyFont="1" applyAlignment="1">
      <alignment horizontal="center" vertical="center"/>
    </xf>
    <xf numFmtId="0" fontId="76" fillId="0" borderId="39" xfId="0" applyFont="1" applyBorder="1" applyAlignment="1">
      <alignment horizontal="center" vertical="center"/>
    </xf>
    <xf numFmtId="0" fontId="76" fillId="0" borderId="20" xfId="0" applyFont="1" applyBorder="1" applyAlignment="1">
      <alignment horizontal="center" vertical="center"/>
    </xf>
    <xf numFmtId="0" fontId="15" fillId="0" borderId="28" xfId="54" applyNumberFormat="1" applyFont="1" applyBorder="1" applyAlignment="1">
      <alignment horizontal="center"/>
      <protection/>
    </xf>
    <xf numFmtId="0" fontId="15" fillId="0" borderId="71" xfId="54" applyNumberFormat="1" applyFont="1" applyBorder="1" applyAlignment="1">
      <alignment horizontal="center"/>
      <protection/>
    </xf>
    <xf numFmtId="0" fontId="76" fillId="0" borderId="16" xfId="0" applyFont="1" applyBorder="1" applyAlignment="1">
      <alignment horizontal="center" vertical="center"/>
    </xf>
    <xf numFmtId="0" fontId="13" fillId="0" borderId="16" xfId="0" applyFont="1" applyBorder="1" applyAlignment="1">
      <alignment horizontal="center" vertical="center"/>
    </xf>
    <xf numFmtId="0" fontId="13" fillId="0" borderId="20" xfId="0" applyFont="1" applyBorder="1" applyAlignment="1">
      <alignment horizontal="center" vertical="center"/>
    </xf>
    <xf numFmtId="0" fontId="8" fillId="0" borderId="28" xfId="36" applyFont="1" applyFill="1" applyBorder="1" applyAlignment="1">
      <alignment horizontal="center"/>
      <protection/>
    </xf>
    <xf numFmtId="0" fontId="8" fillId="0" borderId="71" xfId="36" applyFont="1" applyFill="1" applyBorder="1" applyAlignment="1">
      <alignment horizontal="center"/>
      <protection/>
    </xf>
    <xf numFmtId="0" fontId="8" fillId="0" borderId="27" xfId="36" applyFont="1" applyFill="1" applyBorder="1" applyAlignment="1">
      <alignment horizontal="center"/>
      <protection/>
    </xf>
    <xf numFmtId="0" fontId="8" fillId="14" borderId="28" xfId="36" applyFont="1" applyFill="1" applyBorder="1" applyAlignment="1">
      <alignment horizontal="center"/>
      <protection/>
    </xf>
    <xf numFmtId="0" fontId="8" fillId="14" borderId="71" xfId="36" applyFont="1" applyFill="1" applyBorder="1" applyAlignment="1">
      <alignment horizontal="center"/>
      <protection/>
    </xf>
    <xf numFmtId="0" fontId="8" fillId="14" borderId="27" xfId="36" applyFont="1" applyFill="1" applyBorder="1" applyAlignment="1">
      <alignment horizontal="center"/>
      <protection/>
    </xf>
    <xf numFmtId="0" fontId="67" fillId="0" borderId="14" xfId="36" applyFont="1" applyFill="1" applyBorder="1" applyAlignment="1">
      <alignment horizontal="center"/>
      <protection/>
    </xf>
    <xf numFmtId="0" fontId="8" fillId="41" borderId="28" xfId="36" applyFont="1" applyFill="1" applyBorder="1" applyAlignment="1">
      <alignment horizontal="center"/>
      <protection/>
    </xf>
    <xf numFmtId="0" fontId="8" fillId="41" borderId="71" xfId="36" applyFont="1" applyFill="1" applyBorder="1" applyAlignment="1">
      <alignment horizontal="center"/>
      <protection/>
    </xf>
    <xf numFmtId="0" fontId="8" fillId="41" borderId="27" xfId="36" applyFont="1" applyFill="1" applyBorder="1" applyAlignment="1">
      <alignment horizontal="center"/>
      <protection/>
    </xf>
    <xf numFmtId="0" fontId="125" fillId="14" borderId="28" xfId="36" applyFont="1" applyFill="1" applyBorder="1" applyAlignment="1">
      <alignment horizontal="center"/>
      <protection/>
    </xf>
    <xf numFmtId="0" fontId="125" fillId="14" borderId="71" xfId="36" applyFont="1" applyFill="1" applyBorder="1" applyAlignment="1">
      <alignment horizontal="center"/>
      <protection/>
    </xf>
    <xf numFmtId="0" fontId="125" fillId="14" borderId="27" xfId="36" applyFont="1" applyFill="1" applyBorder="1" applyAlignment="1">
      <alignment horizontal="center"/>
      <protection/>
    </xf>
    <xf numFmtId="0" fontId="51" fillId="0" borderId="0" xfId="52" applyFont="1" applyAlignment="1">
      <alignment/>
      <protection/>
    </xf>
    <xf numFmtId="0" fontId="51" fillId="0" borderId="0" xfId="52" applyFont="1" applyBorder="1" applyAlignment="1">
      <alignment/>
      <protection/>
    </xf>
    <xf numFmtId="0" fontId="39" fillId="0" borderId="71" xfId="52" applyFont="1" applyBorder="1" applyAlignment="1">
      <alignment horizontal="center" vertical="top" wrapText="1"/>
      <protection/>
    </xf>
    <xf numFmtId="0" fontId="39" fillId="0" borderId="54" xfId="52" applyFont="1" applyBorder="1" applyAlignment="1">
      <alignment horizontal="center" vertical="top" wrapText="1"/>
      <protection/>
    </xf>
    <xf numFmtId="0" fontId="51" fillId="0" borderId="30" xfId="52" applyFont="1" applyBorder="1" applyAlignment="1">
      <alignment horizontal="center"/>
      <protection/>
    </xf>
    <xf numFmtId="0" fontId="55" fillId="0" borderId="0" xfId="52" applyFont="1" applyFill="1" applyBorder="1">
      <alignment/>
      <protection/>
    </xf>
    <xf numFmtId="0" fontId="55" fillId="0" borderId="14" xfId="52" applyFont="1" applyFill="1" applyBorder="1" applyAlignment="1">
      <alignment horizontal="right"/>
      <protection/>
    </xf>
    <xf numFmtId="0" fontId="55" fillId="0" borderId="13" xfId="0" applyFont="1" applyFill="1" applyBorder="1" applyAlignment="1">
      <alignment horizontal="center"/>
    </xf>
    <xf numFmtId="0" fontId="51" fillId="0" borderId="0" xfId="0" applyFont="1" applyBorder="1" applyAlignment="1">
      <alignment/>
    </xf>
    <xf numFmtId="0" fontId="55" fillId="0" borderId="0" xfId="0" applyFont="1" applyFill="1" applyBorder="1" applyAlignment="1">
      <alignment vertical="center"/>
    </xf>
    <xf numFmtId="0" fontId="55" fillId="0" borderId="0" xfId="52" applyFont="1" applyFill="1">
      <alignment/>
      <protection/>
    </xf>
    <xf numFmtId="0" fontId="55" fillId="0" borderId="13" xfId="0" applyFont="1" applyFill="1" applyBorder="1" applyAlignment="1">
      <alignment horizontal="center" vertical="center"/>
    </xf>
    <xf numFmtId="0" fontId="51" fillId="0" borderId="19" xfId="0" applyFont="1" applyFill="1" applyBorder="1" applyAlignment="1">
      <alignment vertical="center"/>
    </xf>
    <xf numFmtId="0" fontId="51" fillId="0" borderId="15" xfId="0" applyFont="1" applyFill="1" applyBorder="1" applyAlignment="1">
      <alignment vertical="center"/>
    </xf>
    <xf numFmtId="0" fontId="55" fillId="0" borderId="0" xfId="0" applyFont="1" applyFill="1" applyAlignment="1">
      <alignment vertical="center"/>
    </xf>
    <xf numFmtId="0" fontId="51" fillId="0" borderId="14" xfId="52" applyFont="1" applyBorder="1">
      <alignment/>
      <protection/>
    </xf>
    <xf numFmtId="0" fontId="51" fillId="0" borderId="0" xfId="37" applyFont="1">
      <alignment/>
      <protection/>
    </xf>
    <xf numFmtId="0" fontId="51" fillId="0" borderId="0" xfId="37" applyFont="1" applyAlignment="1">
      <alignment horizontal="center"/>
      <protection/>
    </xf>
    <xf numFmtId="0" fontId="51" fillId="0" borderId="13" xfId="37" applyFont="1" applyBorder="1" applyAlignment="1">
      <alignment horizontal="center" vertical="center"/>
      <protection/>
    </xf>
    <xf numFmtId="0" fontId="17" fillId="0" borderId="13" xfId="36" applyNumberFormat="1" applyFont="1" applyFill="1" applyBorder="1" applyAlignment="1">
      <alignment horizontal="center" vertical="center"/>
      <protection/>
    </xf>
    <xf numFmtId="0" fontId="51" fillId="0" borderId="13" xfId="37" applyFont="1" applyFill="1" applyBorder="1" applyAlignment="1">
      <alignment horizontal="center" vertical="center"/>
      <protection/>
    </xf>
    <xf numFmtId="0" fontId="17" fillId="44" borderId="13" xfId="36" applyNumberFormat="1" applyFont="1" applyFill="1" applyBorder="1" applyAlignment="1">
      <alignment horizontal="center" vertical="center"/>
      <protection/>
    </xf>
    <xf numFmtId="0" fontId="51" fillId="44" borderId="13" xfId="37" applyFont="1" applyFill="1" applyBorder="1" applyAlignment="1">
      <alignment horizontal="center" vertical="center"/>
      <protection/>
    </xf>
    <xf numFmtId="0" fontId="51" fillId="0" borderId="0" xfId="37" applyFont="1" applyFill="1">
      <alignment/>
      <protection/>
    </xf>
    <xf numFmtId="0" fontId="17" fillId="0" borderId="13" xfId="36" applyNumberFormat="1" applyFont="1" applyFill="1" applyBorder="1" applyAlignment="1">
      <alignment horizontal="center"/>
      <protection/>
    </xf>
    <xf numFmtId="0" fontId="55" fillId="0" borderId="0" xfId="52" applyFont="1" applyFill="1" applyBorder="1" applyAlignment="1">
      <alignment horizontal="right"/>
      <protection/>
    </xf>
    <xf numFmtId="0" fontId="55" fillId="0" borderId="13" xfId="37" applyFont="1" applyFill="1" applyBorder="1" applyAlignment="1">
      <alignment horizontal="center"/>
      <protection/>
    </xf>
    <xf numFmtId="0" fontId="51" fillId="0" borderId="0" xfId="37" applyFont="1" applyFill="1" applyBorder="1" applyAlignment="1">
      <alignment horizontal="left"/>
      <protection/>
    </xf>
    <xf numFmtId="0" fontId="51" fillId="0" borderId="19" xfId="0" applyFont="1" applyBorder="1" applyAlignment="1">
      <alignment vertical="center"/>
    </xf>
    <xf numFmtId="0" fontId="55" fillId="0" borderId="28" xfId="52" applyFont="1" applyFill="1" applyBorder="1" applyAlignment="1">
      <alignment horizontal="center"/>
      <protection/>
    </xf>
    <xf numFmtId="0" fontId="55" fillId="0" borderId="0" xfId="0" applyFont="1" applyFill="1" applyAlignment="1">
      <alignment horizontal="right" vertical="center"/>
    </xf>
    <xf numFmtId="0" fontId="51" fillId="0" borderId="55" xfId="52" applyFont="1" applyFill="1" applyBorder="1" applyAlignment="1">
      <alignment horizontal="center"/>
      <protection/>
    </xf>
    <xf numFmtId="0" fontId="51" fillId="0" borderId="30" xfId="0" applyFont="1" applyFill="1" applyBorder="1" applyAlignment="1">
      <alignment horizontal="center"/>
    </xf>
    <xf numFmtId="0" fontId="55" fillId="0" borderId="28" xfId="0" applyFont="1" applyFill="1" applyBorder="1" applyAlignment="1">
      <alignment horizontal="center" vertical="center"/>
    </xf>
    <xf numFmtId="0" fontId="51" fillId="0" borderId="18" xfId="52" applyFont="1" applyBorder="1">
      <alignment/>
      <protection/>
    </xf>
    <xf numFmtId="0" fontId="51" fillId="0" borderId="0" xfId="0" applyFont="1" applyFill="1" applyAlignment="1">
      <alignment vertical="center"/>
    </xf>
    <xf numFmtId="0" fontId="55" fillId="0" borderId="0" xfId="52" applyFont="1" applyAlignment="1">
      <alignment horizontal="center"/>
      <protection/>
    </xf>
    <xf numFmtId="0" fontId="51" fillId="0" borderId="19" xfId="52" applyFont="1" applyBorder="1" applyAlignment="1">
      <alignment horizontal="center"/>
      <protection/>
    </xf>
    <xf numFmtId="0" fontId="51" fillId="0" borderId="32" xfId="52" applyFont="1" applyBorder="1">
      <alignment/>
      <protection/>
    </xf>
    <xf numFmtId="0" fontId="51" fillId="0" borderId="29" xfId="0" applyFont="1" applyFill="1" applyBorder="1" applyAlignment="1">
      <alignment horizontal="center"/>
    </xf>
    <xf numFmtId="0" fontId="17" fillId="0" borderId="13" xfId="36" applyNumberFormat="1" applyFont="1" applyBorder="1" applyAlignment="1">
      <alignment horizontal="center" vertical="center"/>
      <protection/>
    </xf>
    <xf numFmtId="0" fontId="17" fillId="0" borderId="13" xfId="36" applyNumberFormat="1" applyFont="1" applyBorder="1" applyAlignment="1">
      <alignment horizontal="center"/>
      <protection/>
    </xf>
    <xf numFmtId="0" fontId="51" fillId="0" borderId="29" xfId="52" applyFont="1" applyBorder="1">
      <alignment/>
      <protection/>
    </xf>
    <xf numFmtId="0" fontId="55" fillId="0" borderId="29" xfId="52" applyFont="1" applyFill="1" applyBorder="1" applyAlignment="1">
      <alignment horizontal="center" vertical="center"/>
      <protection/>
    </xf>
    <xf numFmtId="0" fontId="51" fillId="0" borderId="29" xfId="52" applyFont="1" applyBorder="1" applyAlignment="1">
      <alignment horizontal="center"/>
      <protection/>
    </xf>
    <xf numFmtId="0" fontId="55" fillId="44" borderId="13" xfId="52" applyFont="1" applyFill="1" applyBorder="1" applyAlignment="1">
      <alignment horizontal="center" vertical="center"/>
      <protection/>
    </xf>
    <xf numFmtId="0" fontId="55" fillId="0" borderId="14" xfId="52" applyFont="1" applyFill="1" applyBorder="1">
      <alignment/>
      <protection/>
    </xf>
    <xf numFmtId="0" fontId="55" fillId="0" borderId="16" xfId="52" applyFont="1" applyFill="1" applyBorder="1">
      <alignment/>
      <protection/>
    </xf>
    <xf numFmtId="0" fontId="98" fillId="0" borderId="19" xfId="0" applyFont="1" applyFill="1" applyBorder="1" applyAlignment="1">
      <alignment horizontal="center"/>
    </xf>
    <xf numFmtId="0" fontId="98" fillId="0" borderId="0" xfId="0" applyFont="1" applyBorder="1" applyAlignment="1">
      <alignment horizontal="center"/>
    </xf>
    <xf numFmtId="49" fontId="99" fillId="0" borderId="19" xfId="52" applyNumberFormat="1" applyFont="1" applyFill="1" applyBorder="1" applyAlignment="1">
      <alignment horizontal="center"/>
      <protection/>
    </xf>
    <xf numFmtId="0" fontId="51" fillId="0" borderId="0" xfId="0" applyFont="1" applyBorder="1" applyAlignment="1">
      <alignment vertical="center"/>
    </xf>
    <xf numFmtId="0" fontId="55" fillId="0" borderId="0" xfId="0" applyFont="1" applyFill="1" applyBorder="1" applyAlignment="1">
      <alignment horizontal="center"/>
    </xf>
    <xf numFmtId="0" fontId="55" fillId="0" borderId="0" xfId="0" applyFont="1" applyBorder="1" applyAlignment="1">
      <alignment/>
    </xf>
    <xf numFmtId="0" fontId="55" fillId="0" borderId="0" xfId="0" applyFont="1" applyFill="1" applyAlignment="1">
      <alignment horizontal="right"/>
    </xf>
    <xf numFmtId="0" fontId="98" fillId="0" borderId="0" xfId="0" applyFont="1" applyFill="1" applyBorder="1" applyAlignment="1">
      <alignment horizontal="center"/>
    </xf>
    <xf numFmtId="0" fontId="98" fillId="0" borderId="0" xfId="0" applyFont="1" applyBorder="1" applyAlignment="1">
      <alignment/>
    </xf>
    <xf numFmtId="0" fontId="55" fillId="0" borderId="14" xfId="0" applyFont="1" applyFill="1" applyBorder="1" applyAlignment="1">
      <alignment horizontal="right"/>
    </xf>
    <xf numFmtId="0" fontId="55" fillId="0" borderId="0" xfId="0" applyFont="1" applyFill="1" applyBorder="1" applyAlignment="1">
      <alignment horizontal="right"/>
    </xf>
    <xf numFmtId="0" fontId="51" fillId="0" borderId="0" xfId="52" applyFont="1" applyFill="1" applyBorder="1" applyAlignment="1">
      <alignment horizontal="center" vertical="center"/>
      <protection/>
    </xf>
    <xf numFmtId="0" fontId="98" fillId="0" borderId="32" xfId="0" applyFont="1" applyFill="1" applyBorder="1" applyAlignment="1">
      <alignment horizontal="center"/>
    </xf>
    <xf numFmtId="0" fontId="55" fillId="0" borderId="19" xfId="0" applyFont="1" applyFill="1" applyBorder="1" applyAlignment="1">
      <alignment horizontal="center"/>
    </xf>
    <xf numFmtId="49" fontId="99" fillId="0" borderId="0" xfId="52" applyNumberFormat="1" applyFont="1" applyFill="1" applyBorder="1" applyAlignment="1">
      <alignment horizontal="center"/>
      <protection/>
    </xf>
    <xf numFmtId="0" fontId="100" fillId="0" borderId="0" xfId="0" applyFont="1" applyFill="1" applyAlignment="1">
      <alignment vertical="center"/>
    </xf>
    <xf numFmtId="0" fontId="100" fillId="0" borderId="0" xfId="0" applyFont="1" applyAlignment="1">
      <alignment horizontal="center" vertical="center"/>
    </xf>
    <xf numFmtId="0" fontId="51" fillId="0" borderId="0" xfId="0" applyFont="1" applyAlignment="1">
      <alignment vertical="center"/>
    </xf>
  </cellXfs>
  <cellStyles count="68">
    <cellStyle name="Normal" xfId="0"/>
    <cellStyle name="?" xfId="15"/>
    <cellStyle name="20% - 輔色1" xfId="16"/>
    <cellStyle name="20% - 輔色2" xfId="17"/>
    <cellStyle name="20% - 輔色3" xfId="18"/>
    <cellStyle name="20% - 輔色4" xfId="19"/>
    <cellStyle name="20% - 輔色5" xfId="20"/>
    <cellStyle name="20% - 輔色6" xfId="21"/>
    <cellStyle name="40% - 輔色1" xfId="22"/>
    <cellStyle name="40% - 輔色2" xfId="23"/>
    <cellStyle name="40% - 輔色3" xfId="24"/>
    <cellStyle name="40% - 輔色4" xfId="25"/>
    <cellStyle name="40% - 輔色5" xfId="26"/>
    <cellStyle name="40% - 輔色6" xfId="27"/>
    <cellStyle name="60% - 輔色1" xfId="28"/>
    <cellStyle name="60% - 輔色2" xfId="29"/>
    <cellStyle name="60% - 輔色3" xfId="30"/>
    <cellStyle name="60% - 輔色4" xfId="31"/>
    <cellStyle name="60% - 輔色5" xfId="32"/>
    <cellStyle name="60% - 輔色6" xfId="33"/>
    <cellStyle name="一般 2" xfId="34"/>
    <cellStyle name="一般 3" xfId="35"/>
    <cellStyle name="一般_LCSDCup_Information 2" xfId="36"/>
    <cellStyle name="一般_MEN_32_To8 2" xfId="37"/>
    <cellStyle name="Comma" xfId="38"/>
    <cellStyle name="Comma [0]" xfId="39"/>
    <cellStyle name="Followed Hyperlink" xfId="40"/>
    <cellStyle name="中等" xfId="41"/>
    <cellStyle name="合計" xfId="42"/>
    <cellStyle name="好" xfId="43"/>
    <cellStyle name="Percent" xfId="44"/>
    <cellStyle name="計算方式" xfId="45"/>
    <cellStyle name="Currency" xfId="46"/>
    <cellStyle name="Currency [0]" xfId="47"/>
    <cellStyle name="連結的儲存格" xfId="48"/>
    <cellStyle name="備註" xfId="49"/>
    <cellStyle name="Hyperlink" xfId="50"/>
    <cellStyle name="㽎㼿" xfId="51"/>
    <cellStyle name="㽎㼿㼿㼿㼿㼿?" xfId="52"/>
    <cellStyle name="㽎㼿㼿㼿㼿㼿? 2" xfId="53"/>
    <cellStyle name="㽎㼿㼿㼿㼿㼿㼿㼿㼿㼿㼿" xfId="54"/>
    <cellStyle name="㽎㼿㼿㼿㼿㼿㼿㼿㼿㼿㼿 2" xfId="55"/>
    <cellStyle name="㽎㼿㼿㼿㼿㼿㼿㼿㼿㼿㼿㼿㼿㼿㼿㼿㼿㼿㼿㼿㼿?" xfId="56"/>
    <cellStyle name="㽎㼿㼿㼿㼿㼿㼿㼿㼿㼿㼿㼿㼿㼿㼿㼿㼿㼿㼿㼿㼿㼿㼿㼿㼿㼿㼿㼿㼿㼿㼿㼿㼿" xfId="57"/>
    <cellStyle name="說明文字" xfId="58"/>
    <cellStyle name="輔色1" xfId="59"/>
    <cellStyle name="輔色2" xfId="60"/>
    <cellStyle name="輔色3" xfId="61"/>
    <cellStyle name="輔色4" xfId="62"/>
    <cellStyle name="輔色5" xfId="63"/>
    <cellStyle name="輔色6" xfId="64"/>
    <cellStyle name="標題" xfId="65"/>
    <cellStyle name="標題 1" xfId="66"/>
    <cellStyle name="標題 2" xfId="67"/>
    <cellStyle name="標題 3" xfId="68"/>
    <cellStyle name="標題 4" xfId="69"/>
    <cellStyle name="輸入" xfId="70"/>
    <cellStyle name="輸出" xfId="71"/>
    <cellStyle name="㼿" xfId="72"/>
    <cellStyle name="㼿?" xfId="73"/>
    <cellStyle name="㼿㼿" xfId="74"/>
    <cellStyle name="㼿㼿?" xfId="75"/>
    <cellStyle name="㼿㼿㼿" xfId="76"/>
    <cellStyle name="㼿㼿㼿㼿?" xfId="77"/>
    <cellStyle name="㼿㼿㼿㼿? 2" xfId="78"/>
    <cellStyle name="檢查儲存格" xfId="79"/>
    <cellStyle name="壞" xfId="80"/>
    <cellStyle name="警告文字"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6</xdr:row>
      <xdr:rowOff>0</xdr:rowOff>
    </xdr:from>
    <xdr:to>
      <xdr:col>3</xdr:col>
      <xdr:colOff>0</xdr:colOff>
      <xdr:row>6</xdr:row>
      <xdr:rowOff>0</xdr:rowOff>
    </xdr:to>
    <xdr:sp>
      <xdr:nvSpPr>
        <xdr:cNvPr id="1" name="Text Box 2"/>
        <xdr:cNvSpPr txBox="1">
          <a:spLocks noChangeArrowheads="1"/>
        </xdr:cNvSpPr>
      </xdr:nvSpPr>
      <xdr:spPr>
        <a:xfrm>
          <a:off x="9867900" y="1562100"/>
          <a:ext cx="0"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3</xdr:col>
      <xdr:colOff>0</xdr:colOff>
      <xdr:row>6</xdr:row>
      <xdr:rowOff>0</xdr:rowOff>
    </xdr:from>
    <xdr:to>
      <xdr:col>3</xdr:col>
      <xdr:colOff>0</xdr:colOff>
      <xdr:row>6</xdr:row>
      <xdr:rowOff>0</xdr:rowOff>
    </xdr:to>
    <xdr:sp>
      <xdr:nvSpPr>
        <xdr:cNvPr id="2" name="Text Box 6"/>
        <xdr:cNvSpPr txBox="1">
          <a:spLocks noChangeArrowheads="1"/>
        </xdr:cNvSpPr>
      </xdr:nvSpPr>
      <xdr:spPr>
        <a:xfrm>
          <a:off x="9867900" y="1562100"/>
          <a:ext cx="0"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3</xdr:col>
      <xdr:colOff>0</xdr:colOff>
      <xdr:row>6</xdr:row>
      <xdr:rowOff>0</xdr:rowOff>
    </xdr:from>
    <xdr:to>
      <xdr:col>3</xdr:col>
      <xdr:colOff>0</xdr:colOff>
      <xdr:row>6</xdr:row>
      <xdr:rowOff>0</xdr:rowOff>
    </xdr:to>
    <xdr:sp>
      <xdr:nvSpPr>
        <xdr:cNvPr id="3" name="Text Box 10"/>
        <xdr:cNvSpPr txBox="1">
          <a:spLocks noChangeArrowheads="1"/>
        </xdr:cNvSpPr>
      </xdr:nvSpPr>
      <xdr:spPr>
        <a:xfrm>
          <a:off x="9867900" y="1562100"/>
          <a:ext cx="0"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3</xdr:col>
      <xdr:colOff>0</xdr:colOff>
      <xdr:row>6</xdr:row>
      <xdr:rowOff>0</xdr:rowOff>
    </xdr:from>
    <xdr:to>
      <xdr:col>3</xdr:col>
      <xdr:colOff>0</xdr:colOff>
      <xdr:row>6</xdr:row>
      <xdr:rowOff>0</xdr:rowOff>
    </xdr:to>
    <xdr:sp>
      <xdr:nvSpPr>
        <xdr:cNvPr id="4" name="Text Box 14"/>
        <xdr:cNvSpPr txBox="1">
          <a:spLocks noChangeArrowheads="1"/>
        </xdr:cNvSpPr>
      </xdr:nvSpPr>
      <xdr:spPr>
        <a:xfrm>
          <a:off x="9867900" y="1562100"/>
          <a:ext cx="0"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3</xdr:col>
      <xdr:colOff>0</xdr:colOff>
      <xdr:row>6</xdr:row>
      <xdr:rowOff>0</xdr:rowOff>
    </xdr:from>
    <xdr:to>
      <xdr:col>3</xdr:col>
      <xdr:colOff>0</xdr:colOff>
      <xdr:row>6</xdr:row>
      <xdr:rowOff>0</xdr:rowOff>
    </xdr:to>
    <xdr:sp>
      <xdr:nvSpPr>
        <xdr:cNvPr id="5" name="Text Box 18"/>
        <xdr:cNvSpPr txBox="1">
          <a:spLocks noChangeArrowheads="1"/>
        </xdr:cNvSpPr>
      </xdr:nvSpPr>
      <xdr:spPr>
        <a:xfrm>
          <a:off x="9867900" y="1562100"/>
          <a:ext cx="0"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3</xdr:col>
      <xdr:colOff>0</xdr:colOff>
      <xdr:row>6</xdr:row>
      <xdr:rowOff>0</xdr:rowOff>
    </xdr:from>
    <xdr:to>
      <xdr:col>3</xdr:col>
      <xdr:colOff>0</xdr:colOff>
      <xdr:row>6</xdr:row>
      <xdr:rowOff>0</xdr:rowOff>
    </xdr:to>
    <xdr:sp>
      <xdr:nvSpPr>
        <xdr:cNvPr id="6" name="Text Box 22"/>
        <xdr:cNvSpPr txBox="1">
          <a:spLocks noChangeArrowheads="1"/>
        </xdr:cNvSpPr>
      </xdr:nvSpPr>
      <xdr:spPr>
        <a:xfrm>
          <a:off x="9867900" y="1562100"/>
          <a:ext cx="0"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3</xdr:col>
      <xdr:colOff>0</xdr:colOff>
      <xdr:row>6</xdr:row>
      <xdr:rowOff>0</xdr:rowOff>
    </xdr:from>
    <xdr:to>
      <xdr:col>3</xdr:col>
      <xdr:colOff>0</xdr:colOff>
      <xdr:row>6</xdr:row>
      <xdr:rowOff>0</xdr:rowOff>
    </xdr:to>
    <xdr:sp>
      <xdr:nvSpPr>
        <xdr:cNvPr id="7" name="Text Box 26"/>
        <xdr:cNvSpPr txBox="1">
          <a:spLocks noChangeArrowheads="1"/>
        </xdr:cNvSpPr>
      </xdr:nvSpPr>
      <xdr:spPr>
        <a:xfrm>
          <a:off x="9867900" y="1562100"/>
          <a:ext cx="0"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3</xdr:col>
      <xdr:colOff>0</xdr:colOff>
      <xdr:row>6</xdr:row>
      <xdr:rowOff>0</xdr:rowOff>
    </xdr:from>
    <xdr:to>
      <xdr:col>3</xdr:col>
      <xdr:colOff>0</xdr:colOff>
      <xdr:row>6</xdr:row>
      <xdr:rowOff>0</xdr:rowOff>
    </xdr:to>
    <xdr:sp>
      <xdr:nvSpPr>
        <xdr:cNvPr id="8" name="Text Box 30"/>
        <xdr:cNvSpPr txBox="1">
          <a:spLocks noChangeArrowheads="1"/>
        </xdr:cNvSpPr>
      </xdr:nvSpPr>
      <xdr:spPr>
        <a:xfrm>
          <a:off x="9867900" y="1562100"/>
          <a:ext cx="0"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3</xdr:col>
      <xdr:colOff>0</xdr:colOff>
      <xdr:row>6</xdr:row>
      <xdr:rowOff>0</xdr:rowOff>
    </xdr:from>
    <xdr:to>
      <xdr:col>3</xdr:col>
      <xdr:colOff>0</xdr:colOff>
      <xdr:row>6</xdr:row>
      <xdr:rowOff>0</xdr:rowOff>
    </xdr:to>
    <xdr:sp>
      <xdr:nvSpPr>
        <xdr:cNvPr id="9" name="Text Box 34"/>
        <xdr:cNvSpPr txBox="1">
          <a:spLocks noChangeArrowheads="1"/>
        </xdr:cNvSpPr>
      </xdr:nvSpPr>
      <xdr:spPr>
        <a:xfrm>
          <a:off x="9867900" y="1562100"/>
          <a:ext cx="0"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3</xdr:col>
      <xdr:colOff>0</xdr:colOff>
      <xdr:row>6</xdr:row>
      <xdr:rowOff>0</xdr:rowOff>
    </xdr:from>
    <xdr:to>
      <xdr:col>3</xdr:col>
      <xdr:colOff>0</xdr:colOff>
      <xdr:row>6</xdr:row>
      <xdr:rowOff>0</xdr:rowOff>
    </xdr:to>
    <xdr:sp>
      <xdr:nvSpPr>
        <xdr:cNvPr id="10" name="Text Box 38"/>
        <xdr:cNvSpPr txBox="1">
          <a:spLocks noChangeArrowheads="1"/>
        </xdr:cNvSpPr>
      </xdr:nvSpPr>
      <xdr:spPr>
        <a:xfrm>
          <a:off x="9867900" y="1562100"/>
          <a:ext cx="0"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3</xdr:col>
      <xdr:colOff>0</xdr:colOff>
      <xdr:row>6</xdr:row>
      <xdr:rowOff>0</xdr:rowOff>
    </xdr:from>
    <xdr:to>
      <xdr:col>3</xdr:col>
      <xdr:colOff>0</xdr:colOff>
      <xdr:row>6</xdr:row>
      <xdr:rowOff>0</xdr:rowOff>
    </xdr:to>
    <xdr:sp>
      <xdr:nvSpPr>
        <xdr:cNvPr id="11" name="Text Box 42"/>
        <xdr:cNvSpPr txBox="1">
          <a:spLocks noChangeArrowheads="1"/>
        </xdr:cNvSpPr>
      </xdr:nvSpPr>
      <xdr:spPr>
        <a:xfrm>
          <a:off x="9867900" y="1562100"/>
          <a:ext cx="0"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3</xdr:col>
      <xdr:colOff>0</xdr:colOff>
      <xdr:row>6</xdr:row>
      <xdr:rowOff>0</xdr:rowOff>
    </xdr:from>
    <xdr:to>
      <xdr:col>3</xdr:col>
      <xdr:colOff>0</xdr:colOff>
      <xdr:row>6</xdr:row>
      <xdr:rowOff>0</xdr:rowOff>
    </xdr:to>
    <xdr:sp>
      <xdr:nvSpPr>
        <xdr:cNvPr id="12" name="Text Box 46"/>
        <xdr:cNvSpPr txBox="1">
          <a:spLocks noChangeArrowheads="1"/>
        </xdr:cNvSpPr>
      </xdr:nvSpPr>
      <xdr:spPr>
        <a:xfrm>
          <a:off x="9867900" y="1562100"/>
          <a:ext cx="0"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3</xdr:col>
      <xdr:colOff>0</xdr:colOff>
      <xdr:row>6</xdr:row>
      <xdr:rowOff>0</xdr:rowOff>
    </xdr:from>
    <xdr:to>
      <xdr:col>3</xdr:col>
      <xdr:colOff>0</xdr:colOff>
      <xdr:row>6</xdr:row>
      <xdr:rowOff>0</xdr:rowOff>
    </xdr:to>
    <xdr:sp>
      <xdr:nvSpPr>
        <xdr:cNvPr id="13" name="Text Box 2"/>
        <xdr:cNvSpPr txBox="1">
          <a:spLocks noChangeArrowheads="1"/>
        </xdr:cNvSpPr>
      </xdr:nvSpPr>
      <xdr:spPr>
        <a:xfrm>
          <a:off x="9867900" y="1562100"/>
          <a:ext cx="0"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3</xdr:col>
      <xdr:colOff>0</xdr:colOff>
      <xdr:row>6</xdr:row>
      <xdr:rowOff>0</xdr:rowOff>
    </xdr:from>
    <xdr:to>
      <xdr:col>3</xdr:col>
      <xdr:colOff>0</xdr:colOff>
      <xdr:row>6</xdr:row>
      <xdr:rowOff>0</xdr:rowOff>
    </xdr:to>
    <xdr:sp>
      <xdr:nvSpPr>
        <xdr:cNvPr id="14" name="Text Box 6"/>
        <xdr:cNvSpPr txBox="1">
          <a:spLocks noChangeArrowheads="1"/>
        </xdr:cNvSpPr>
      </xdr:nvSpPr>
      <xdr:spPr>
        <a:xfrm>
          <a:off x="9867900" y="1562100"/>
          <a:ext cx="0"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3</xdr:col>
      <xdr:colOff>0</xdr:colOff>
      <xdr:row>6</xdr:row>
      <xdr:rowOff>0</xdr:rowOff>
    </xdr:from>
    <xdr:to>
      <xdr:col>3</xdr:col>
      <xdr:colOff>0</xdr:colOff>
      <xdr:row>6</xdr:row>
      <xdr:rowOff>0</xdr:rowOff>
    </xdr:to>
    <xdr:sp>
      <xdr:nvSpPr>
        <xdr:cNvPr id="15" name="Text Box 10"/>
        <xdr:cNvSpPr txBox="1">
          <a:spLocks noChangeArrowheads="1"/>
        </xdr:cNvSpPr>
      </xdr:nvSpPr>
      <xdr:spPr>
        <a:xfrm>
          <a:off x="9867900" y="1562100"/>
          <a:ext cx="0"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3</xdr:col>
      <xdr:colOff>0</xdr:colOff>
      <xdr:row>6</xdr:row>
      <xdr:rowOff>0</xdr:rowOff>
    </xdr:from>
    <xdr:to>
      <xdr:col>3</xdr:col>
      <xdr:colOff>0</xdr:colOff>
      <xdr:row>6</xdr:row>
      <xdr:rowOff>0</xdr:rowOff>
    </xdr:to>
    <xdr:sp>
      <xdr:nvSpPr>
        <xdr:cNvPr id="16" name="Text Box 14"/>
        <xdr:cNvSpPr txBox="1">
          <a:spLocks noChangeArrowheads="1"/>
        </xdr:cNvSpPr>
      </xdr:nvSpPr>
      <xdr:spPr>
        <a:xfrm>
          <a:off x="9867900" y="1562100"/>
          <a:ext cx="0"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3</xdr:col>
      <xdr:colOff>0</xdr:colOff>
      <xdr:row>6</xdr:row>
      <xdr:rowOff>0</xdr:rowOff>
    </xdr:from>
    <xdr:to>
      <xdr:col>3</xdr:col>
      <xdr:colOff>0</xdr:colOff>
      <xdr:row>6</xdr:row>
      <xdr:rowOff>0</xdr:rowOff>
    </xdr:to>
    <xdr:sp>
      <xdr:nvSpPr>
        <xdr:cNvPr id="17" name="Text Box 18"/>
        <xdr:cNvSpPr txBox="1">
          <a:spLocks noChangeArrowheads="1"/>
        </xdr:cNvSpPr>
      </xdr:nvSpPr>
      <xdr:spPr>
        <a:xfrm>
          <a:off x="9867900" y="1562100"/>
          <a:ext cx="0"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3</xdr:col>
      <xdr:colOff>0</xdr:colOff>
      <xdr:row>6</xdr:row>
      <xdr:rowOff>0</xdr:rowOff>
    </xdr:from>
    <xdr:to>
      <xdr:col>3</xdr:col>
      <xdr:colOff>0</xdr:colOff>
      <xdr:row>6</xdr:row>
      <xdr:rowOff>0</xdr:rowOff>
    </xdr:to>
    <xdr:sp>
      <xdr:nvSpPr>
        <xdr:cNvPr id="18" name="Text Box 22"/>
        <xdr:cNvSpPr txBox="1">
          <a:spLocks noChangeArrowheads="1"/>
        </xdr:cNvSpPr>
      </xdr:nvSpPr>
      <xdr:spPr>
        <a:xfrm>
          <a:off x="9867900" y="1562100"/>
          <a:ext cx="0"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3</xdr:col>
      <xdr:colOff>0</xdr:colOff>
      <xdr:row>6</xdr:row>
      <xdr:rowOff>0</xdr:rowOff>
    </xdr:from>
    <xdr:to>
      <xdr:col>3</xdr:col>
      <xdr:colOff>0</xdr:colOff>
      <xdr:row>6</xdr:row>
      <xdr:rowOff>0</xdr:rowOff>
    </xdr:to>
    <xdr:sp>
      <xdr:nvSpPr>
        <xdr:cNvPr id="19" name="Text Box 26"/>
        <xdr:cNvSpPr txBox="1">
          <a:spLocks noChangeArrowheads="1"/>
        </xdr:cNvSpPr>
      </xdr:nvSpPr>
      <xdr:spPr>
        <a:xfrm>
          <a:off x="9867900" y="1562100"/>
          <a:ext cx="0"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3</xdr:col>
      <xdr:colOff>0</xdr:colOff>
      <xdr:row>6</xdr:row>
      <xdr:rowOff>0</xdr:rowOff>
    </xdr:from>
    <xdr:to>
      <xdr:col>3</xdr:col>
      <xdr:colOff>0</xdr:colOff>
      <xdr:row>6</xdr:row>
      <xdr:rowOff>0</xdr:rowOff>
    </xdr:to>
    <xdr:sp>
      <xdr:nvSpPr>
        <xdr:cNvPr id="20" name="Text Box 30"/>
        <xdr:cNvSpPr txBox="1">
          <a:spLocks noChangeArrowheads="1"/>
        </xdr:cNvSpPr>
      </xdr:nvSpPr>
      <xdr:spPr>
        <a:xfrm>
          <a:off x="9867900" y="1562100"/>
          <a:ext cx="0"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3</xdr:col>
      <xdr:colOff>0</xdr:colOff>
      <xdr:row>6</xdr:row>
      <xdr:rowOff>0</xdr:rowOff>
    </xdr:from>
    <xdr:to>
      <xdr:col>3</xdr:col>
      <xdr:colOff>0</xdr:colOff>
      <xdr:row>6</xdr:row>
      <xdr:rowOff>0</xdr:rowOff>
    </xdr:to>
    <xdr:sp>
      <xdr:nvSpPr>
        <xdr:cNvPr id="21" name="Text Box 34"/>
        <xdr:cNvSpPr txBox="1">
          <a:spLocks noChangeArrowheads="1"/>
        </xdr:cNvSpPr>
      </xdr:nvSpPr>
      <xdr:spPr>
        <a:xfrm>
          <a:off x="9867900" y="1562100"/>
          <a:ext cx="0"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3</xdr:col>
      <xdr:colOff>0</xdr:colOff>
      <xdr:row>6</xdr:row>
      <xdr:rowOff>0</xdr:rowOff>
    </xdr:from>
    <xdr:to>
      <xdr:col>3</xdr:col>
      <xdr:colOff>0</xdr:colOff>
      <xdr:row>6</xdr:row>
      <xdr:rowOff>0</xdr:rowOff>
    </xdr:to>
    <xdr:sp>
      <xdr:nvSpPr>
        <xdr:cNvPr id="22" name="Text Box 38"/>
        <xdr:cNvSpPr txBox="1">
          <a:spLocks noChangeArrowheads="1"/>
        </xdr:cNvSpPr>
      </xdr:nvSpPr>
      <xdr:spPr>
        <a:xfrm>
          <a:off x="9867900" y="1562100"/>
          <a:ext cx="0"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3</xdr:col>
      <xdr:colOff>0</xdr:colOff>
      <xdr:row>6</xdr:row>
      <xdr:rowOff>0</xdr:rowOff>
    </xdr:from>
    <xdr:to>
      <xdr:col>3</xdr:col>
      <xdr:colOff>0</xdr:colOff>
      <xdr:row>6</xdr:row>
      <xdr:rowOff>0</xdr:rowOff>
    </xdr:to>
    <xdr:sp>
      <xdr:nvSpPr>
        <xdr:cNvPr id="23" name="Text Box 42"/>
        <xdr:cNvSpPr txBox="1">
          <a:spLocks noChangeArrowheads="1"/>
        </xdr:cNvSpPr>
      </xdr:nvSpPr>
      <xdr:spPr>
        <a:xfrm>
          <a:off x="9867900" y="1562100"/>
          <a:ext cx="0"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3</xdr:col>
      <xdr:colOff>0</xdr:colOff>
      <xdr:row>6</xdr:row>
      <xdr:rowOff>0</xdr:rowOff>
    </xdr:from>
    <xdr:to>
      <xdr:col>3</xdr:col>
      <xdr:colOff>0</xdr:colOff>
      <xdr:row>6</xdr:row>
      <xdr:rowOff>0</xdr:rowOff>
    </xdr:to>
    <xdr:sp>
      <xdr:nvSpPr>
        <xdr:cNvPr id="24" name="Text Box 46"/>
        <xdr:cNvSpPr txBox="1">
          <a:spLocks noChangeArrowheads="1"/>
        </xdr:cNvSpPr>
      </xdr:nvSpPr>
      <xdr:spPr>
        <a:xfrm>
          <a:off x="9867900" y="1562100"/>
          <a:ext cx="0"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3</xdr:col>
      <xdr:colOff>0</xdr:colOff>
      <xdr:row>6</xdr:row>
      <xdr:rowOff>0</xdr:rowOff>
    </xdr:from>
    <xdr:to>
      <xdr:col>3</xdr:col>
      <xdr:colOff>0</xdr:colOff>
      <xdr:row>6</xdr:row>
      <xdr:rowOff>0</xdr:rowOff>
    </xdr:to>
    <xdr:sp>
      <xdr:nvSpPr>
        <xdr:cNvPr id="25" name="Text Box 2"/>
        <xdr:cNvSpPr txBox="1">
          <a:spLocks noChangeArrowheads="1"/>
        </xdr:cNvSpPr>
      </xdr:nvSpPr>
      <xdr:spPr>
        <a:xfrm>
          <a:off x="9867900" y="1562100"/>
          <a:ext cx="0"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3</xdr:col>
      <xdr:colOff>0</xdr:colOff>
      <xdr:row>6</xdr:row>
      <xdr:rowOff>0</xdr:rowOff>
    </xdr:from>
    <xdr:to>
      <xdr:col>3</xdr:col>
      <xdr:colOff>0</xdr:colOff>
      <xdr:row>6</xdr:row>
      <xdr:rowOff>0</xdr:rowOff>
    </xdr:to>
    <xdr:sp>
      <xdr:nvSpPr>
        <xdr:cNvPr id="26" name="Text Box 6"/>
        <xdr:cNvSpPr txBox="1">
          <a:spLocks noChangeArrowheads="1"/>
        </xdr:cNvSpPr>
      </xdr:nvSpPr>
      <xdr:spPr>
        <a:xfrm>
          <a:off x="9867900" y="1562100"/>
          <a:ext cx="0"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3</xdr:col>
      <xdr:colOff>0</xdr:colOff>
      <xdr:row>6</xdr:row>
      <xdr:rowOff>0</xdr:rowOff>
    </xdr:from>
    <xdr:to>
      <xdr:col>3</xdr:col>
      <xdr:colOff>0</xdr:colOff>
      <xdr:row>6</xdr:row>
      <xdr:rowOff>0</xdr:rowOff>
    </xdr:to>
    <xdr:sp>
      <xdr:nvSpPr>
        <xdr:cNvPr id="27" name="Text Box 10"/>
        <xdr:cNvSpPr txBox="1">
          <a:spLocks noChangeArrowheads="1"/>
        </xdr:cNvSpPr>
      </xdr:nvSpPr>
      <xdr:spPr>
        <a:xfrm>
          <a:off x="9867900" y="1562100"/>
          <a:ext cx="0"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3</xdr:col>
      <xdr:colOff>0</xdr:colOff>
      <xdr:row>6</xdr:row>
      <xdr:rowOff>0</xdr:rowOff>
    </xdr:from>
    <xdr:to>
      <xdr:col>3</xdr:col>
      <xdr:colOff>0</xdr:colOff>
      <xdr:row>6</xdr:row>
      <xdr:rowOff>0</xdr:rowOff>
    </xdr:to>
    <xdr:sp>
      <xdr:nvSpPr>
        <xdr:cNvPr id="28" name="Text Box 14"/>
        <xdr:cNvSpPr txBox="1">
          <a:spLocks noChangeArrowheads="1"/>
        </xdr:cNvSpPr>
      </xdr:nvSpPr>
      <xdr:spPr>
        <a:xfrm>
          <a:off x="9867900" y="1562100"/>
          <a:ext cx="0"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3</xdr:col>
      <xdr:colOff>0</xdr:colOff>
      <xdr:row>6</xdr:row>
      <xdr:rowOff>0</xdr:rowOff>
    </xdr:from>
    <xdr:to>
      <xdr:col>3</xdr:col>
      <xdr:colOff>0</xdr:colOff>
      <xdr:row>6</xdr:row>
      <xdr:rowOff>0</xdr:rowOff>
    </xdr:to>
    <xdr:sp>
      <xdr:nvSpPr>
        <xdr:cNvPr id="29" name="Text Box 18"/>
        <xdr:cNvSpPr txBox="1">
          <a:spLocks noChangeArrowheads="1"/>
        </xdr:cNvSpPr>
      </xdr:nvSpPr>
      <xdr:spPr>
        <a:xfrm>
          <a:off x="9867900" y="1562100"/>
          <a:ext cx="0"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3</xdr:col>
      <xdr:colOff>0</xdr:colOff>
      <xdr:row>6</xdr:row>
      <xdr:rowOff>0</xdr:rowOff>
    </xdr:from>
    <xdr:to>
      <xdr:col>3</xdr:col>
      <xdr:colOff>0</xdr:colOff>
      <xdr:row>6</xdr:row>
      <xdr:rowOff>0</xdr:rowOff>
    </xdr:to>
    <xdr:sp>
      <xdr:nvSpPr>
        <xdr:cNvPr id="30" name="Text Box 22"/>
        <xdr:cNvSpPr txBox="1">
          <a:spLocks noChangeArrowheads="1"/>
        </xdr:cNvSpPr>
      </xdr:nvSpPr>
      <xdr:spPr>
        <a:xfrm>
          <a:off x="9867900" y="1562100"/>
          <a:ext cx="0"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3</xdr:col>
      <xdr:colOff>0</xdr:colOff>
      <xdr:row>6</xdr:row>
      <xdr:rowOff>0</xdr:rowOff>
    </xdr:from>
    <xdr:to>
      <xdr:col>3</xdr:col>
      <xdr:colOff>0</xdr:colOff>
      <xdr:row>6</xdr:row>
      <xdr:rowOff>0</xdr:rowOff>
    </xdr:to>
    <xdr:sp>
      <xdr:nvSpPr>
        <xdr:cNvPr id="31" name="Text Box 26"/>
        <xdr:cNvSpPr txBox="1">
          <a:spLocks noChangeArrowheads="1"/>
        </xdr:cNvSpPr>
      </xdr:nvSpPr>
      <xdr:spPr>
        <a:xfrm>
          <a:off x="9867900" y="1562100"/>
          <a:ext cx="0"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3</xdr:col>
      <xdr:colOff>0</xdr:colOff>
      <xdr:row>6</xdr:row>
      <xdr:rowOff>0</xdr:rowOff>
    </xdr:from>
    <xdr:to>
      <xdr:col>3</xdr:col>
      <xdr:colOff>0</xdr:colOff>
      <xdr:row>6</xdr:row>
      <xdr:rowOff>0</xdr:rowOff>
    </xdr:to>
    <xdr:sp>
      <xdr:nvSpPr>
        <xdr:cNvPr id="32" name="Text Box 30"/>
        <xdr:cNvSpPr txBox="1">
          <a:spLocks noChangeArrowheads="1"/>
        </xdr:cNvSpPr>
      </xdr:nvSpPr>
      <xdr:spPr>
        <a:xfrm>
          <a:off x="9867900" y="1562100"/>
          <a:ext cx="0"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3</xdr:col>
      <xdr:colOff>0</xdr:colOff>
      <xdr:row>6</xdr:row>
      <xdr:rowOff>0</xdr:rowOff>
    </xdr:from>
    <xdr:to>
      <xdr:col>3</xdr:col>
      <xdr:colOff>0</xdr:colOff>
      <xdr:row>6</xdr:row>
      <xdr:rowOff>0</xdr:rowOff>
    </xdr:to>
    <xdr:sp>
      <xdr:nvSpPr>
        <xdr:cNvPr id="33" name="Text Box 34"/>
        <xdr:cNvSpPr txBox="1">
          <a:spLocks noChangeArrowheads="1"/>
        </xdr:cNvSpPr>
      </xdr:nvSpPr>
      <xdr:spPr>
        <a:xfrm>
          <a:off x="9867900" y="1562100"/>
          <a:ext cx="0"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3</xdr:col>
      <xdr:colOff>0</xdr:colOff>
      <xdr:row>6</xdr:row>
      <xdr:rowOff>0</xdr:rowOff>
    </xdr:from>
    <xdr:to>
      <xdr:col>3</xdr:col>
      <xdr:colOff>0</xdr:colOff>
      <xdr:row>6</xdr:row>
      <xdr:rowOff>0</xdr:rowOff>
    </xdr:to>
    <xdr:sp>
      <xdr:nvSpPr>
        <xdr:cNvPr id="34" name="Text Box 38"/>
        <xdr:cNvSpPr txBox="1">
          <a:spLocks noChangeArrowheads="1"/>
        </xdr:cNvSpPr>
      </xdr:nvSpPr>
      <xdr:spPr>
        <a:xfrm>
          <a:off x="9867900" y="1562100"/>
          <a:ext cx="0"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3</xdr:col>
      <xdr:colOff>0</xdr:colOff>
      <xdr:row>6</xdr:row>
      <xdr:rowOff>0</xdr:rowOff>
    </xdr:from>
    <xdr:to>
      <xdr:col>3</xdr:col>
      <xdr:colOff>0</xdr:colOff>
      <xdr:row>6</xdr:row>
      <xdr:rowOff>0</xdr:rowOff>
    </xdr:to>
    <xdr:sp>
      <xdr:nvSpPr>
        <xdr:cNvPr id="35" name="Text Box 42"/>
        <xdr:cNvSpPr txBox="1">
          <a:spLocks noChangeArrowheads="1"/>
        </xdr:cNvSpPr>
      </xdr:nvSpPr>
      <xdr:spPr>
        <a:xfrm>
          <a:off x="9867900" y="1562100"/>
          <a:ext cx="0"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3</xdr:col>
      <xdr:colOff>0</xdr:colOff>
      <xdr:row>6</xdr:row>
      <xdr:rowOff>0</xdr:rowOff>
    </xdr:from>
    <xdr:to>
      <xdr:col>3</xdr:col>
      <xdr:colOff>0</xdr:colOff>
      <xdr:row>6</xdr:row>
      <xdr:rowOff>0</xdr:rowOff>
    </xdr:to>
    <xdr:sp>
      <xdr:nvSpPr>
        <xdr:cNvPr id="36" name="Text Box 46"/>
        <xdr:cNvSpPr txBox="1">
          <a:spLocks noChangeArrowheads="1"/>
        </xdr:cNvSpPr>
      </xdr:nvSpPr>
      <xdr:spPr>
        <a:xfrm>
          <a:off x="9867900" y="1562100"/>
          <a:ext cx="0"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VBAHK_TKT%20share%20Documents%20and%20Settings%20djchrisilver%20My%20Documents%20Downloads%20Documents%20and%20Settings%20djchrisilver%20&#26700;&#38754;%202011-8%20competition%20m%202012%20lcsd%20ORMATION%20OF%20LCSD%20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須知"/>
      <sheetName val="MAFormat"/>
      <sheetName val="MBFormat"/>
      <sheetName val="MD"/>
      <sheetName val="男甲賽程 "/>
      <sheetName val="男乙賽程"/>
      <sheetName val="WAFormat"/>
      <sheetName val="WBFormat"/>
      <sheetName val="WD"/>
      <sheetName val="女甲賽程"/>
      <sheetName val="女乙賽程"/>
      <sheetName val="TT"/>
    </sheetNames>
    <sheetDataSet>
      <sheetData sheetId="3">
        <row r="6">
          <cell r="B6" t="str">
            <v>A1</v>
          </cell>
          <cell r="C6">
            <v>1</v>
          </cell>
          <cell r="D6" t="str">
            <v>Oakley @ DOS</v>
          </cell>
          <cell r="E6" t="str">
            <v>黃俊偉</v>
          </cell>
          <cell r="F6">
            <v>120</v>
          </cell>
          <cell r="G6" t="str">
            <v>黃冠邦</v>
          </cell>
          <cell r="H6">
            <v>120</v>
          </cell>
        </row>
        <row r="7">
          <cell r="B7" t="str">
            <v>B1</v>
          </cell>
          <cell r="C7">
            <v>2</v>
          </cell>
          <cell r="D7" t="str">
            <v>SCAA WHITE</v>
          </cell>
          <cell r="E7" t="str">
            <v>李佳魯</v>
          </cell>
          <cell r="F7">
            <v>112.5</v>
          </cell>
          <cell r="G7" t="str">
            <v>徐錦龍</v>
          </cell>
          <cell r="H7">
            <v>111</v>
          </cell>
        </row>
        <row r="8">
          <cell r="B8" t="str">
            <v>C1</v>
          </cell>
          <cell r="C8">
            <v>3</v>
          </cell>
          <cell r="D8">
            <v>1988</v>
          </cell>
          <cell r="E8" t="str">
            <v>張富鍵</v>
          </cell>
          <cell r="F8">
            <v>103.5</v>
          </cell>
          <cell r="G8" t="str">
            <v>莊紀來</v>
          </cell>
          <cell r="H8">
            <v>103.5</v>
          </cell>
        </row>
        <row r="9">
          <cell r="B9" t="str">
            <v>D1</v>
          </cell>
          <cell r="C9">
            <v>4</v>
          </cell>
          <cell r="D9" t="str">
            <v>scaa-blue</v>
          </cell>
          <cell r="E9" t="str">
            <v>鄧耀文</v>
          </cell>
          <cell r="F9">
            <v>85.5</v>
          </cell>
          <cell r="G9" t="str">
            <v>余天樂</v>
          </cell>
          <cell r="H9">
            <v>85.5</v>
          </cell>
        </row>
        <row r="10">
          <cell r="B10" t="str">
            <v>E1</v>
          </cell>
          <cell r="C10">
            <v>5</v>
          </cell>
          <cell r="D10" t="str">
            <v>HKIEd</v>
          </cell>
          <cell r="E10" t="str">
            <v>杜顯陞</v>
          </cell>
          <cell r="F10">
            <v>75</v>
          </cell>
          <cell r="G10" t="str">
            <v>潘卓爾</v>
          </cell>
          <cell r="H10">
            <v>75</v>
          </cell>
        </row>
        <row r="11">
          <cell r="B11" t="str">
            <v>F1</v>
          </cell>
          <cell r="C11">
            <v>6</v>
          </cell>
          <cell r="D11" t="str">
            <v>Alps - Elite </v>
          </cell>
          <cell r="E11" t="str">
            <v>廖樞麒</v>
          </cell>
          <cell r="F11">
            <v>48</v>
          </cell>
          <cell r="G11" t="str">
            <v>余瑞琨 </v>
          </cell>
          <cell r="H11">
            <v>100.5</v>
          </cell>
        </row>
        <row r="12">
          <cell r="B12" t="str">
            <v>G1</v>
          </cell>
          <cell r="C12">
            <v>7</v>
          </cell>
          <cell r="D12" t="str">
            <v>ALPS - 大成</v>
          </cell>
          <cell r="E12" t="str">
            <v>鍾成輝</v>
          </cell>
          <cell r="F12">
            <v>72</v>
          </cell>
          <cell r="G12" t="str">
            <v>郭永輝</v>
          </cell>
          <cell r="H12">
            <v>72</v>
          </cell>
        </row>
        <row r="13">
          <cell r="B13">
            <v>0</v>
          </cell>
          <cell r="C13">
            <v>8</v>
          </cell>
          <cell r="D13" t="str">
            <v>仁二</v>
          </cell>
          <cell r="E13" t="str">
            <v>林靖皓</v>
          </cell>
          <cell r="F13">
            <v>69</v>
          </cell>
          <cell r="G13" t="str">
            <v>黃嘉潤</v>
          </cell>
          <cell r="H13">
            <v>69</v>
          </cell>
        </row>
        <row r="14">
          <cell r="B14">
            <v>0</v>
          </cell>
          <cell r="C14">
            <v>9</v>
          </cell>
          <cell r="D14" t="str">
            <v>思豪</v>
          </cell>
          <cell r="E14" t="str">
            <v>程文達</v>
          </cell>
          <cell r="F14">
            <v>49.5</v>
          </cell>
          <cell r="G14" t="str">
            <v>謝思豪</v>
          </cell>
          <cell r="H14">
            <v>88.5</v>
          </cell>
        </row>
        <row r="15">
          <cell r="B15" t="str">
            <v>G2</v>
          </cell>
          <cell r="C15">
            <v>10</v>
          </cell>
          <cell r="D15" t="str">
            <v>We r Angry</v>
          </cell>
          <cell r="E15" t="str">
            <v>伍鍵邦</v>
          </cell>
          <cell r="F15">
            <v>66</v>
          </cell>
          <cell r="G15" t="str">
            <v>許文威</v>
          </cell>
          <cell r="H15">
            <v>63</v>
          </cell>
        </row>
        <row r="16">
          <cell r="B16" t="str">
            <v>F2</v>
          </cell>
          <cell r="C16">
            <v>11</v>
          </cell>
          <cell r="D16" t="str">
            <v>長洲工業</v>
          </cell>
          <cell r="E16" t="str">
            <v>何卓昇</v>
          </cell>
          <cell r="F16">
            <v>52.5</v>
          </cell>
          <cell r="G16" t="str">
            <v>陳漢傑</v>
          </cell>
          <cell r="H16">
            <v>52.5</v>
          </cell>
        </row>
        <row r="17">
          <cell r="B17" t="str">
            <v>E2</v>
          </cell>
          <cell r="C17">
            <v>12</v>
          </cell>
          <cell r="D17" t="str">
            <v>紅藍</v>
          </cell>
          <cell r="E17" t="str">
            <v>蔡偉傑</v>
          </cell>
          <cell r="F17">
            <v>78</v>
          </cell>
          <cell r="G17" t="str">
            <v>黃偉熙</v>
          </cell>
          <cell r="H17">
            <v>24</v>
          </cell>
        </row>
        <row r="18">
          <cell r="B18" t="str">
            <v>D2</v>
          </cell>
          <cell r="C18">
            <v>13</v>
          </cell>
          <cell r="D18" t="str">
            <v>HELLO</v>
          </cell>
          <cell r="E18" t="str">
            <v>李智恒</v>
          </cell>
          <cell r="F18">
            <v>57</v>
          </cell>
          <cell r="G18" t="str">
            <v>梁焯垣</v>
          </cell>
          <cell r="H18">
            <v>30</v>
          </cell>
        </row>
        <row r="19">
          <cell r="B19" t="str">
            <v>C2</v>
          </cell>
          <cell r="C19">
            <v>14</v>
          </cell>
          <cell r="D19" t="str">
            <v>柏琦</v>
          </cell>
          <cell r="E19" t="str">
            <v>林柏均</v>
          </cell>
          <cell r="F19">
            <v>84</v>
          </cell>
          <cell r="G19" t="str">
            <v>林肇琦</v>
          </cell>
          <cell r="H19">
            <v>0</v>
          </cell>
        </row>
        <row r="20">
          <cell r="B20" t="str">
            <v>B2</v>
          </cell>
          <cell r="C20">
            <v>15</v>
          </cell>
          <cell r="D20" t="str">
            <v>Siu</v>
          </cell>
          <cell r="E20" t="str">
            <v>林仲軒</v>
          </cell>
          <cell r="F20">
            <v>75</v>
          </cell>
          <cell r="G20" t="str">
            <v>陳志威</v>
          </cell>
          <cell r="H20">
            <v>0</v>
          </cell>
        </row>
        <row r="21">
          <cell r="B21" t="str">
            <v>A2</v>
          </cell>
          <cell r="C21">
            <v>16</v>
          </cell>
          <cell r="D21" t="str">
            <v>隨心</v>
          </cell>
          <cell r="E21" t="str">
            <v>李霆峯</v>
          </cell>
          <cell r="F21">
            <v>36</v>
          </cell>
          <cell r="G21" t="str">
            <v>林永豪</v>
          </cell>
          <cell r="H21">
            <v>36</v>
          </cell>
        </row>
        <row r="22">
          <cell r="B22">
            <v>0</v>
          </cell>
          <cell r="C22">
            <v>17</v>
          </cell>
          <cell r="D22" t="str">
            <v>南華</v>
          </cell>
          <cell r="E22" t="str">
            <v>王龍</v>
          </cell>
          <cell r="F22">
            <v>30</v>
          </cell>
          <cell r="G22" t="str">
            <v>杜式樂</v>
          </cell>
          <cell r="H22">
            <v>30</v>
          </cell>
        </row>
        <row r="23">
          <cell r="B23">
            <v>0</v>
          </cell>
          <cell r="C23">
            <v>18</v>
          </cell>
          <cell r="D23" t="str">
            <v>律己嚴</v>
          </cell>
          <cell r="E23" t="str">
            <v>李偉邦</v>
          </cell>
          <cell r="F23">
            <v>30</v>
          </cell>
          <cell r="G23" t="str">
            <v>歐陽兆昕</v>
          </cell>
          <cell r="H23">
            <v>30</v>
          </cell>
        </row>
        <row r="24">
          <cell r="B24">
            <v>0</v>
          </cell>
          <cell r="C24">
            <v>19</v>
          </cell>
          <cell r="D24" t="str">
            <v>停賽</v>
          </cell>
          <cell r="E24" t="str">
            <v>古顯庭</v>
          </cell>
          <cell r="F24">
            <v>45</v>
          </cell>
          <cell r="G24" t="str">
            <v>蔡文昇</v>
          </cell>
          <cell r="H24">
            <v>15</v>
          </cell>
        </row>
        <row r="25">
          <cell r="B25">
            <v>0</v>
          </cell>
          <cell r="C25">
            <v>20</v>
          </cell>
          <cell r="D25" t="str">
            <v>SCAA  CT</v>
          </cell>
          <cell r="E25" t="str">
            <v>李家俊</v>
          </cell>
          <cell r="F25">
            <v>51</v>
          </cell>
          <cell r="G25" t="str">
            <v>胡俊冬</v>
          </cell>
          <cell r="H25">
            <v>9</v>
          </cell>
        </row>
        <row r="26">
          <cell r="B26" t="str">
            <v>E3</v>
          </cell>
          <cell r="C26">
            <v>21</v>
          </cell>
          <cell r="D26" t="str">
            <v>Volleyfever</v>
          </cell>
          <cell r="E26" t="str">
            <v>簡溢傑</v>
          </cell>
          <cell r="F26">
            <v>36</v>
          </cell>
          <cell r="G26" t="str">
            <v>吳鰹鳚</v>
          </cell>
          <cell r="H26">
            <v>18</v>
          </cell>
        </row>
        <row r="27">
          <cell r="B27" t="str">
            <v>F3</v>
          </cell>
          <cell r="C27">
            <v>22</v>
          </cell>
          <cell r="D27" t="str">
            <v>No idea</v>
          </cell>
          <cell r="E27" t="str">
            <v>黃溢隆</v>
          </cell>
          <cell r="F27">
            <v>51</v>
          </cell>
          <cell r="G27" t="str">
            <v>Raphael Holzer</v>
          </cell>
          <cell r="H27">
            <v>0</v>
          </cell>
        </row>
        <row r="28">
          <cell r="B28" t="str">
            <v>G3</v>
          </cell>
          <cell r="C28">
            <v>23</v>
          </cell>
          <cell r="D28" t="str">
            <v>吾煜德</v>
          </cell>
          <cell r="E28" t="str">
            <v>黃德賢</v>
          </cell>
          <cell r="F28">
            <v>0</v>
          </cell>
          <cell r="G28" t="str">
            <v>張煜俊</v>
          </cell>
          <cell r="H28">
            <v>36</v>
          </cell>
        </row>
        <row r="29">
          <cell r="B29" t="str">
            <v>H3</v>
          </cell>
          <cell r="C29">
            <v>24</v>
          </cell>
          <cell r="D29" t="str">
            <v>ALDA</v>
          </cell>
          <cell r="E29" t="str">
            <v>麥穎賢</v>
          </cell>
          <cell r="F29">
            <v>12</v>
          </cell>
          <cell r="G29" t="str">
            <v>廖俊杰</v>
          </cell>
          <cell r="H29">
            <v>21</v>
          </cell>
        </row>
        <row r="30">
          <cell r="B30" t="str">
            <v>H4</v>
          </cell>
          <cell r="C30">
            <v>25</v>
          </cell>
          <cell r="D30" t="str">
            <v>SLD2</v>
          </cell>
          <cell r="E30" t="str">
            <v>劉焯霆</v>
          </cell>
          <cell r="F30">
            <v>12</v>
          </cell>
          <cell r="G30" t="str">
            <v>丘至剛</v>
          </cell>
          <cell r="H30">
            <v>18</v>
          </cell>
        </row>
        <row r="31">
          <cell r="B31" t="str">
            <v>G4</v>
          </cell>
          <cell r="C31">
            <v>26</v>
          </cell>
          <cell r="D31" t="str">
            <v>青年B</v>
          </cell>
          <cell r="E31" t="str">
            <v>李梓恆</v>
          </cell>
          <cell r="F31">
            <v>15</v>
          </cell>
          <cell r="G31" t="str">
            <v>廖家勤</v>
          </cell>
          <cell r="H31">
            <v>12</v>
          </cell>
        </row>
        <row r="32">
          <cell r="B32" t="str">
            <v>F4</v>
          </cell>
          <cell r="C32">
            <v>27</v>
          </cell>
          <cell r="D32" t="str">
            <v>青年隊1</v>
          </cell>
          <cell r="E32" t="str">
            <v>李宇煌</v>
          </cell>
          <cell r="F32">
            <v>12</v>
          </cell>
          <cell r="G32" t="str">
            <v>梁智皓</v>
          </cell>
          <cell r="H32">
            <v>12</v>
          </cell>
        </row>
        <row r="33">
          <cell r="B33" t="str">
            <v>E4</v>
          </cell>
          <cell r="C33">
            <v>28</v>
          </cell>
          <cell r="D33" t="str">
            <v>青年隊A</v>
          </cell>
          <cell r="E33" t="str">
            <v>劉梓浩</v>
          </cell>
          <cell r="F33">
            <v>9</v>
          </cell>
          <cell r="G33" t="str">
            <v>蘇浚軒</v>
          </cell>
          <cell r="H33">
            <v>12</v>
          </cell>
        </row>
        <row r="34">
          <cell r="B34">
            <v>0</v>
          </cell>
          <cell r="C34">
            <v>29</v>
          </cell>
          <cell r="D34" t="str">
            <v>A&amp;E</v>
          </cell>
          <cell r="E34" t="str">
            <v>梁德鴻</v>
          </cell>
          <cell r="F34">
            <v>9</v>
          </cell>
          <cell r="G34" t="str">
            <v>顧家豪</v>
          </cell>
          <cell r="H34">
            <v>9</v>
          </cell>
        </row>
        <row r="35">
          <cell r="B35">
            <v>0</v>
          </cell>
          <cell r="C35">
            <v>30</v>
          </cell>
          <cell r="D35" t="str">
            <v>金難</v>
          </cell>
          <cell r="E35" t="str">
            <v>馮日進</v>
          </cell>
          <cell r="F35">
            <v>9</v>
          </cell>
          <cell r="G35" t="str">
            <v>劉冠峰</v>
          </cell>
          <cell r="H35">
            <v>9</v>
          </cell>
        </row>
        <row r="36">
          <cell r="B36">
            <v>0</v>
          </cell>
          <cell r="C36">
            <v>31</v>
          </cell>
          <cell r="D36" t="str">
            <v>KIM</v>
          </cell>
          <cell r="E36" t="str">
            <v>詹錦輝</v>
          </cell>
          <cell r="F36">
            <v>6</v>
          </cell>
          <cell r="G36" t="str">
            <v>何理棋</v>
          </cell>
          <cell r="H36">
            <v>6</v>
          </cell>
        </row>
        <row r="37">
          <cell r="B37">
            <v>0</v>
          </cell>
          <cell r="C37">
            <v>32</v>
          </cell>
          <cell r="D37" t="str">
            <v>SCAA - ShekO</v>
          </cell>
          <cell r="E37" t="str">
            <v>鄭晃彰</v>
          </cell>
          <cell r="F37">
            <v>3</v>
          </cell>
          <cell r="G37" t="str">
            <v>李可力</v>
          </cell>
          <cell r="H37">
            <v>9</v>
          </cell>
        </row>
        <row r="38">
          <cell r="B38">
            <v>0</v>
          </cell>
          <cell r="C38">
            <v>33</v>
          </cell>
          <cell r="D38" t="str">
            <v>柏青-k.y.</v>
          </cell>
          <cell r="E38" t="str">
            <v>吳嘉偉</v>
          </cell>
          <cell r="F38">
            <v>6</v>
          </cell>
          <cell r="G38" t="str">
            <v>蔣逸華</v>
          </cell>
          <cell r="H38">
            <v>6</v>
          </cell>
        </row>
        <row r="39">
          <cell r="B39">
            <v>0</v>
          </cell>
          <cell r="C39">
            <v>34</v>
          </cell>
          <cell r="D39" t="str">
            <v>青年C</v>
          </cell>
          <cell r="E39" t="str">
            <v>霍禮灝</v>
          </cell>
          <cell r="F39">
            <v>6</v>
          </cell>
          <cell r="G39" t="str">
            <v>曹業澤</v>
          </cell>
          <cell r="H39">
            <v>6</v>
          </cell>
        </row>
        <row r="40">
          <cell r="B40">
            <v>0</v>
          </cell>
          <cell r="C40">
            <v>35</v>
          </cell>
          <cell r="D40" t="str">
            <v>青年D</v>
          </cell>
          <cell r="E40" t="str">
            <v>曾浩深</v>
          </cell>
          <cell r="F40">
            <v>6</v>
          </cell>
          <cell r="G40" t="str">
            <v>楊萬富</v>
          </cell>
          <cell r="H40">
            <v>6</v>
          </cell>
        </row>
        <row r="41">
          <cell r="B41">
            <v>0</v>
          </cell>
          <cell r="C41">
            <v>36</v>
          </cell>
          <cell r="D41" t="str">
            <v>Ricci</v>
          </cell>
          <cell r="E41" t="str">
            <v>劉高駿</v>
          </cell>
          <cell r="F41">
            <v>3</v>
          </cell>
          <cell r="G41" t="str">
            <v>陳宇亮</v>
          </cell>
          <cell r="H41">
            <v>3</v>
          </cell>
        </row>
        <row r="42">
          <cell r="B42">
            <v>0</v>
          </cell>
          <cell r="C42">
            <v>37</v>
          </cell>
          <cell r="D42" t="str">
            <v>柏青-KW</v>
          </cell>
          <cell r="E42" t="str">
            <v>劉耀強</v>
          </cell>
          <cell r="F42">
            <v>3</v>
          </cell>
          <cell r="G42" t="str">
            <v>陳家良</v>
          </cell>
          <cell r="H42">
            <v>3</v>
          </cell>
        </row>
        <row r="43">
          <cell r="B43">
            <v>0</v>
          </cell>
          <cell r="C43">
            <v>38</v>
          </cell>
          <cell r="D43" t="str">
            <v>attach</v>
          </cell>
          <cell r="E43" t="str">
            <v>陳瑧善</v>
          </cell>
          <cell r="F43">
            <v>0</v>
          </cell>
          <cell r="G43" t="str">
            <v>趙文佳</v>
          </cell>
          <cell r="H43">
            <v>0</v>
          </cell>
        </row>
        <row r="44">
          <cell r="B44">
            <v>0</v>
          </cell>
          <cell r="C44">
            <v>39</v>
          </cell>
          <cell r="D44" t="str">
            <v>蛇紋熊</v>
          </cell>
          <cell r="E44" t="str">
            <v>陳梓鋒</v>
          </cell>
          <cell r="F44">
            <v>0</v>
          </cell>
          <cell r="G44" t="str">
            <v>吳瑋熙</v>
          </cell>
          <cell r="H44">
            <v>0</v>
          </cell>
        </row>
        <row r="45">
          <cell r="B45">
            <v>0</v>
          </cell>
          <cell r="C45">
            <v>40</v>
          </cell>
          <cell r="D45" t="str">
            <v>Amazing</v>
          </cell>
          <cell r="E45" t="str">
            <v>TANG LOK MING</v>
          </cell>
          <cell r="F45">
            <v>0</v>
          </cell>
          <cell r="G45" t="str">
            <v>LEE YING KIT</v>
          </cell>
          <cell r="H45">
            <v>0</v>
          </cell>
        </row>
        <row r="46">
          <cell r="B46">
            <v>0</v>
          </cell>
          <cell r="C46">
            <v>41</v>
          </cell>
          <cell r="D46" t="str">
            <v>諾森比亞</v>
          </cell>
          <cell r="E46" t="str">
            <v>陳暐晴</v>
          </cell>
          <cell r="F46">
            <v>0</v>
          </cell>
          <cell r="G46" t="str">
            <v>黃偉倫</v>
          </cell>
          <cell r="H46">
            <v>0</v>
          </cell>
        </row>
        <row r="47">
          <cell r="C47">
            <v>42</v>
          </cell>
        </row>
        <row r="48">
          <cell r="B48" t="str">
            <v>QB2</v>
          </cell>
          <cell r="C48">
            <v>53</v>
          </cell>
          <cell r="D48" t="str">
            <v>QB2</v>
          </cell>
        </row>
        <row r="49">
          <cell r="B49" t="str">
            <v>QB1</v>
          </cell>
          <cell r="C49">
            <v>54</v>
          </cell>
          <cell r="D49" t="str">
            <v>QB1</v>
          </cell>
        </row>
        <row r="50">
          <cell r="B50" t="str">
            <v>QA4</v>
          </cell>
          <cell r="C50">
            <v>55</v>
          </cell>
          <cell r="D50" t="str">
            <v>QA4</v>
          </cell>
        </row>
        <row r="51">
          <cell r="B51" t="str">
            <v>QA1</v>
          </cell>
          <cell r="C51">
            <v>56</v>
          </cell>
          <cell r="D51" t="str">
            <v>QA1</v>
          </cell>
        </row>
        <row r="52">
          <cell r="B52" t="str">
            <v>QA2</v>
          </cell>
          <cell r="C52">
            <v>57</v>
          </cell>
          <cell r="D52" t="str">
            <v>QA2</v>
          </cell>
        </row>
        <row r="53">
          <cell r="B53" t="str">
            <v>QA3</v>
          </cell>
          <cell r="C53">
            <v>58</v>
          </cell>
          <cell r="D53" t="str">
            <v>QA3</v>
          </cell>
        </row>
        <row r="54">
          <cell r="B54" t="str">
            <v>QB3</v>
          </cell>
          <cell r="D54" t="str">
            <v>QB3</v>
          </cell>
        </row>
        <row r="55">
          <cell r="B55" t="str">
            <v>QB4</v>
          </cell>
          <cell r="D55" t="str">
            <v>QB4</v>
          </cell>
        </row>
        <row r="56">
          <cell r="B56" t="str">
            <v>QC1</v>
          </cell>
          <cell r="D56" t="str">
            <v>QC1</v>
          </cell>
        </row>
        <row r="57">
          <cell r="B57" t="str">
            <v>QC2</v>
          </cell>
          <cell r="D57" t="str">
            <v>QC2</v>
          </cell>
        </row>
        <row r="58">
          <cell r="B58" t="str">
            <v>QC3</v>
          </cell>
          <cell r="D58" t="str">
            <v>QC3</v>
          </cell>
        </row>
        <row r="59">
          <cell r="B59" t="str">
            <v>QC4</v>
          </cell>
          <cell r="D59" t="str">
            <v>QC4</v>
          </cell>
        </row>
        <row r="60">
          <cell r="B60" t="str">
            <v>QD1</v>
          </cell>
          <cell r="D60" t="str">
            <v>QD1</v>
          </cell>
        </row>
        <row r="61">
          <cell r="B61" t="str">
            <v>QD2</v>
          </cell>
          <cell r="D61" t="str">
            <v>QD2</v>
          </cell>
        </row>
        <row r="62">
          <cell r="B62" t="str">
            <v>QD3</v>
          </cell>
          <cell r="D62" t="str">
            <v>QD3</v>
          </cell>
        </row>
        <row r="63">
          <cell r="B63" t="str">
            <v>QD4</v>
          </cell>
          <cell r="D63" t="str">
            <v>QD4</v>
          </cell>
        </row>
        <row r="64">
          <cell r="B64" t="str">
            <v>A1</v>
          </cell>
          <cell r="C64">
            <v>59</v>
          </cell>
          <cell r="D64" t="str">
            <v>A1</v>
          </cell>
        </row>
        <row r="65">
          <cell r="B65" t="str">
            <v>B1</v>
          </cell>
          <cell r="C65">
            <v>60</v>
          </cell>
          <cell r="D65" t="str">
            <v>B1</v>
          </cell>
          <cell r="F65">
            <v>1</v>
          </cell>
          <cell r="H65">
            <v>1</v>
          </cell>
        </row>
        <row r="66">
          <cell r="B66" t="str">
            <v>C1</v>
          </cell>
          <cell r="C66">
            <v>61</v>
          </cell>
          <cell r="D66" t="str">
            <v>C1</v>
          </cell>
          <cell r="F66">
            <v>2</v>
          </cell>
          <cell r="H66">
            <v>2</v>
          </cell>
        </row>
        <row r="67">
          <cell r="B67" t="str">
            <v>D1</v>
          </cell>
          <cell r="C67">
            <v>62</v>
          </cell>
          <cell r="D67" t="str">
            <v>D1</v>
          </cell>
          <cell r="F67">
            <v>3</v>
          </cell>
          <cell r="H67">
            <v>3</v>
          </cell>
        </row>
        <row r="68">
          <cell r="B68" t="str">
            <v>E1</v>
          </cell>
          <cell r="C68">
            <v>63</v>
          </cell>
          <cell r="D68" t="str">
            <v>E1</v>
          </cell>
          <cell r="F68">
            <v>4</v>
          </cell>
          <cell r="H68">
            <v>4</v>
          </cell>
        </row>
        <row r="69">
          <cell r="B69" t="str">
            <v>F1</v>
          </cell>
          <cell r="C69">
            <v>64</v>
          </cell>
          <cell r="D69" t="str">
            <v>F1</v>
          </cell>
          <cell r="F69">
            <v>5</v>
          </cell>
          <cell r="H69">
            <v>5</v>
          </cell>
        </row>
        <row r="70">
          <cell r="B70" t="str">
            <v>G1</v>
          </cell>
          <cell r="C70">
            <v>65</v>
          </cell>
          <cell r="D70" t="str">
            <v>G1</v>
          </cell>
          <cell r="F70">
            <v>6</v>
          </cell>
          <cell r="H70">
            <v>6</v>
          </cell>
        </row>
        <row r="71">
          <cell r="B71" t="str">
            <v>H1</v>
          </cell>
          <cell r="C71">
            <v>66</v>
          </cell>
          <cell r="D71" t="str">
            <v>H1</v>
          </cell>
          <cell r="F71">
            <v>0</v>
          </cell>
          <cell r="H71">
            <v>0</v>
          </cell>
        </row>
        <row r="72">
          <cell r="B72" t="str">
            <v>A2</v>
          </cell>
          <cell r="C72">
            <v>67</v>
          </cell>
          <cell r="D72" t="str">
            <v>A2</v>
          </cell>
          <cell r="F72">
            <v>0</v>
          </cell>
          <cell r="H72">
            <v>0</v>
          </cell>
        </row>
        <row r="73">
          <cell r="B73" t="str">
            <v>B2</v>
          </cell>
          <cell r="C73">
            <v>68</v>
          </cell>
          <cell r="D73" t="str">
            <v>B2</v>
          </cell>
          <cell r="F73">
            <v>0</v>
          </cell>
          <cell r="H73">
            <v>0</v>
          </cell>
        </row>
        <row r="74">
          <cell r="B74" t="str">
            <v>C2</v>
          </cell>
          <cell r="C74">
            <v>69</v>
          </cell>
          <cell r="D74" t="str">
            <v>C2</v>
          </cell>
          <cell r="F74">
            <v>0</v>
          </cell>
          <cell r="H74">
            <v>0</v>
          </cell>
        </row>
        <row r="75">
          <cell r="B75" t="str">
            <v>D2</v>
          </cell>
          <cell r="C75">
            <v>70</v>
          </cell>
          <cell r="D75" t="str">
            <v>D2</v>
          </cell>
          <cell r="F75">
            <v>0</v>
          </cell>
          <cell r="H75">
            <v>0</v>
          </cell>
        </row>
        <row r="76">
          <cell r="B76" t="str">
            <v>E2</v>
          </cell>
          <cell r="C76">
            <v>71</v>
          </cell>
          <cell r="D76" t="str">
            <v>E2</v>
          </cell>
          <cell r="E76">
            <v>0</v>
          </cell>
          <cell r="F76">
            <v>0</v>
          </cell>
          <cell r="H76">
            <v>0</v>
          </cell>
        </row>
        <row r="77">
          <cell r="B77" t="str">
            <v>F2</v>
          </cell>
          <cell r="C77">
            <v>72</v>
          </cell>
          <cell r="D77" t="str">
            <v>F2</v>
          </cell>
          <cell r="E77">
            <v>0</v>
          </cell>
          <cell r="F77">
            <v>0</v>
          </cell>
          <cell r="H77">
            <v>0</v>
          </cell>
        </row>
        <row r="78">
          <cell r="B78" t="str">
            <v>G2</v>
          </cell>
          <cell r="C78">
            <v>73</v>
          </cell>
          <cell r="D78" t="str">
            <v>G2</v>
          </cell>
          <cell r="E78">
            <v>0</v>
          </cell>
          <cell r="F78">
            <v>0</v>
          </cell>
          <cell r="H78">
            <v>0</v>
          </cell>
        </row>
        <row r="79">
          <cell r="B79" t="str">
            <v>H2</v>
          </cell>
          <cell r="C79">
            <v>74</v>
          </cell>
          <cell r="D79" t="str">
            <v>H2</v>
          </cell>
          <cell r="F79">
            <v>0</v>
          </cell>
          <cell r="H79">
            <v>0</v>
          </cell>
        </row>
        <row r="80">
          <cell r="B80" t="str">
            <v>A3</v>
          </cell>
          <cell r="C80">
            <v>75</v>
          </cell>
          <cell r="D80" t="str">
            <v>A3</v>
          </cell>
        </row>
        <row r="81">
          <cell r="B81" t="str">
            <v>B3</v>
          </cell>
          <cell r="C81">
            <v>76</v>
          </cell>
          <cell r="D81" t="str">
            <v>B3</v>
          </cell>
        </row>
        <row r="82">
          <cell r="B82" t="str">
            <v>C3</v>
          </cell>
          <cell r="C82">
            <v>77</v>
          </cell>
          <cell r="D82" t="str">
            <v>C3</v>
          </cell>
        </row>
        <row r="83">
          <cell r="B83" t="str">
            <v>D3</v>
          </cell>
          <cell r="C83">
            <v>78</v>
          </cell>
          <cell r="D83" t="str">
            <v>D3</v>
          </cell>
          <cell r="F83">
            <v>0</v>
          </cell>
          <cell r="H83">
            <v>0</v>
          </cell>
        </row>
        <row r="84">
          <cell r="B84" t="str">
            <v>E3</v>
          </cell>
          <cell r="C84">
            <v>79</v>
          </cell>
          <cell r="D84" t="str">
            <v>E3</v>
          </cell>
        </row>
        <row r="85">
          <cell r="B85" t="str">
            <v>F3</v>
          </cell>
          <cell r="C85">
            <v>80</v>
          </cell>
          <cell r="D85" t="str">
            <v>F3</v>
          </cell>
          <cell r="F85">
            <v>0</v>
          </cell>
          <cell r="H85">
            <v>0</v>
          </cell>
        </row>
        <row r="86">
          <cell r="B86" t="str">
            <v>G3</v>
          </cell>
          <cell r="C86">
            <v>81</v>
          </cell>
          <cell r="D86" t="str">
            <v>G3</v>
          </cell>
          <cell r="F86">
            <v>0</v>
          </cell>
          <cell r="H86">
            <v>0</v>
          </cell>
        </row>
        <row r="87">
          <cell r="B87" t="str">
            <v>H3</v>
          </cell>
          <cell r="C87">
            <v>82</v>
          </cell>
          <cell r="D87" t="str">
            <v>H3</v>
          </cell>
          <cell r="F87">
            <v>0</v>
          </cell>
          <cell r="H87">
            <v>0</v>
          </cell>
        </row>
        <row r="88">
          <cell r="B88" t="str">
            <v>A4</v>
          </cell>
          <cell r="C88">
            <v>83</v>
          </cell>
          <cell r="D88" t="str">
            <v>A4</v>
          </cell>
        </row>
        <row r="89">
          <cell r="B89" t="str">
            <v>B4</v>
          </cell>
          <cell r="C89">
            <v>84</v>
          </cell>
          <cell r="D89" t="str">
            <v>B4</v>
          </cell>
        </row>
        <row r="90">
          <cell r="B90" t="str">
            <v>C4</v>
          </cell>
          <cell r="C90">
            <v>85</v>
          </cell>
          <cell r="D90" t="str">
            <v>C4</v>
          </cell>
        </row>
        <row r="91">
          <cell r="B91" t="str">
            <v>D4</v>
          </cell>
          <cell r="C91">
            <v>86</v>
          </cell>
          <cell r="D91" t="str">
            <v>D4</v>
          </cell>
        </row>
        <row r="92">
          <cell r="B92" t="str">
            <v>F4</v>
          </cell>
          <cell r="C92">
            <v>87</v>
          </cell>
          <cell r="D92" t="str">
            <v>F4</v>
          </cell>
        </row>
        <row r="93">
          <cell r="B93" t="str">
            <v>G4</v>
          </cell>
          <cell r="C93">
            <v>88</v>
          </cell>
          <cell r="D93" t="str">
            <v>G4</v>
          </cell>
        </row>
        <row r="94">
          <cell r="B94" t="str">
            <v>H4</v>
          </cell>
          <cell r="C94">
            <v>89</v>
          </cell>
          <cell r="D94" t="str">
            <v>H4</v>
          </cell>
        </row>
        <row r="95">
          <cell r="B95" t="str">
            <v>E4</v>
          </cell>
          <cell r="C95">
            <v>90</v>
          </cell>
          <cell r="D95" t="str">
            <v>E4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1:C55"/>
  <sheetViews>
    <sheetView tabSelected="1" workbookViewId="0" topLeftCell="A1">
      <selection activeCell="A1" sqref="A1"/>
    </sheetView>
  </sheetViews>
  <sheetFormatPr defaultColWidth="9.00390625" defaultRowHeight="16.5"/>
  <cols>
    <col min="1" max="1" width="9.25390625" style="187" customWidth="1"/>
    <col min="2" max="2" width="10.875" style="188" customWidth="1"/>
    <col min="3" max="3" width="109.375" style="187" customWidth="1"/>
    <col min="4" max="16384" width="9.00390625" style="187" customWidth="1"/>
  </cols>
  <sheetData>
    <row r="1" spans="2:3" ht="33" customHeight="1">
      <c r="B1" s="557" t="s">
        <v>682</v>
      </c>
      <c r="C1" s="557"/>
    </row>
    <row r="2" spans="2:3" ht="27" customHeight="1">
      <c r="B2" s="557" t="s">
        <v>683</v>
      </c>
      <c r="C2" s="557"/>
    </row>
    <row r="3" ht="11.25" customHeight="1"/>
    <row r="4" spans="2:3" ht="17.25" customHeight="1">
      <c r="B4" s="189" t="s">
        <v>668</v>
      </c>
      <c r="C4" s="190" t="s">
        <v>672</v>
      </c>
    </row>
    <row r="5" spans="2:3" ht="17.25" customHeight="1">
      <c r="B5" s="189"/>
      <c r="C5" s="190" t="s">
        <v>673</v>
      </c>
    </row>
    <row r="6" spans="2:3" ht="17.25" customHeight="1">
      <c r="B6" s="189" t="s">
        <v>669</v>
      </c>
      <c r="C6" s="190" t="s">
        <v>674</v>
      </c>
    </row>
    <row r="7" spans="2:3" ht="17.25" customHeight="1">
      <c r="B7" s="189" t="s">
        <v>670</v>
      </c>
      <c r="C7" s="191" t="s">
        <v>675</v>
      </c>
    </row>
    <row r="8" spans="2:3" ht="17.25" customHeight="1">
      <c r="B8" s="192"/>
      <c r="C8" s="190" t="s">
        <v>676</v>
      </c>
    </row>
    <row r="9" spans="2:3" ht="17.25" customHeight="1">
      <c r="B9" s="192"/>
      <c r="C9" s="190" t="s">
        <v>677</v>
      </c>
    </row>
    <row r="10" spans="2:3" ht="17.25" customHeight="1">
      <c r="B10" s="192"/>
      <c r="C10" s="190" t="s">
        <v>666</v>
      </c>
    </row>
    <row r="11" spans="2:3" ht="17.25" customHeight="1">
      <c r="B11" s="192"/>
      <c r="C11" s="190" t="s">
        <v>667</v>
      </c>
    </row>
    <row r="12" spans="2:3" ht="17.25" customHeight="1">
      <c r="B12" s="192"/>
      <c r="C12" s="187" t="s">
        <v>678</v>
      </c>
    </row>
    <row r="13" spans="2:3" ht="17.25" customHeight="1">
      <c r="B13" s="192"/>
      <c r="C13" s="187" t="s">
        <v>679</v>
      </c>
    </row>
    <row r="14" spans="2:3" ht="17.25" customHeight="1">
      <c r="B14" s="192"/>
      <c r="C14" s="187" t="s">
        <v>680</v>
      </c>
    </row>
    <row r="15" spans="2:3" ht="16.5">
      <c r="B15" s="192"/>
      <c r="C15" s="193" t="s">
        <v>671</v>
      </c>
    </row>
    <row r="16" spans="2:3" ht="17.25" customHeight="1">
      <c r="B16" s="192"/>
      <c r="C16" s="193"/>
    </row>
    <row r="17" spans="2:3" ht="16.5">
      <c r="B17" s="189"/>
      <c r="C17" s="193" t="s">
        <v>681</v>
      </c>
    </row>
    <row r="19" ht="16.5" hidden="1">
      <c r="C19" s="193" t="s">
        <v>367</v>
      </c>
    </row>
    <row r="20" spans="2:3" ht="15.75" hidden="1">
      <c r="B20" s="188" t="s">
        <v>368</v>
      </c>
      <c r="C20" s="187" t="s">
        <v>369</v>
      </c>
    </row>
    <row r="21" ht="15.75" hidden="1">
      <c r="C21" s="187" t="s">
        <v>215</v>
      </c>
    </row>
    <row r="22" spans="2:3" ht="15.75" hidden="1">
      <c r="B22" s="188" t="s">
        <v>53</v>
      </c>
      <c r="C22" s="187" t="s">
        <v>216</v>
      </c>
    </row>
    <row r="23" spans="2:3" ht="15.75" hidden="1">
      <c r="B23" s="188" t="s">
        <v>54</v>
      </c>
      <c r="C23" s="187" t="s">
        <v>217</v>
      </c>
    </row>
    <row r="24" ht="15.75" hidden="1">
      <c r="C24" s="187" t="s">
        <v>218</v>
      </c>
    </row>
    <row r="25" ht="15.75" hidden="1">
      <c r="C25" s="187" t="s">
        <v>219</v>
      </c>
    </row>
    <row r="26" ht="15.75" hidden="1">
      <c r="C26" s="194" t="s">
        <v>220</v>
      </c>
    </row>
    <row r="27" ht="15.75" hidden="1">
      <c r="C27" s="187" t="s">
        <v>370</v>
      </c>
    </row>
    <row r="28" ht="15.75" hidden="1">
      <c r="C28" s="187" t="s">
        <v>221</v>
      </c>
    </row>
    <row r="29" ht="15.75" hidden="1">
      <c r="C29" s="187" t="s">
        <v>222</v>
      </c>
    </row>
    <row r="30" ht="15.75" hidden="1">
      <c r="C30" s="187" t="s">
        <v>223</v>
      </c>
    </row>
    <row r="31" ht="15.75" hidden="1">
      <c r="C31" s="195" t="s">
        <v>371</v>
      </c>
    </row>
    <row r="32" ht="15.75" hidden="1">
      <c r="C32" s="187" t="s">
        <v>372</v>
      </c>
    </row>
    <row r="33" ht="15.75" hidden="1">
      <c r="C33" s="187" t="s">
        <v>373</v>
      </c>
    </row>
    <row r="34" ht="15.75" hidden="1">
      <c r="C34" s="187" t="s">
        <v>225</v>
      </c>
    </row>
    <row r="35" ht="15.75" hidden="1">
      <c r="C35" s="196" t="s">
        <v>226</v>
      </c>
    </row>
    <row r="36" ht="15.75" hidden="1">
      <c r="C36" s="194" t="s">
        <v>227</v>
      </c>
    </row>
    <row r="37" ht="15.75" hidden="1">
      <c r="C37" s="187" t="s">
        <v>374</v>
      </c>
    </row>
    <row r="38" ht="16.5">
      <c r="C38" s="193" t="s">
        <v>367</v>
      </c>
    </row>
    <row r="39" ht="15.75">
      <c r="C39" s="187" t="s">
        <v>369</v>
      </c>
    </row>
    <row r="40" ht="15.75">
      <c r="C40" s="187" t="s">
        <v>215</v>
      </c>
    </row>
    <row r="41" ht="15.75">
      <c r="C41" s="187" t="s">
        <v>1225</v>
      </c>
    </row>
    <row r="42" ht="15.75">
      <c r="C42" s="187" t="s">
        <v>217</v>
      </c>
    </row>
    <row r="43" ht="15.75">
      <c r="C43" s="187" t="s">
        <v>375</v>
      </c>
    </row>
    <row r="44" ht="15.75">
      <c r="C44" s="187" t="s">
        <v>376</v>
      </c>
    </row>
    <row r="45" ht="15.75">
      <c r="C45" s="187" t="s">
        <v>377</v>
      </c>
    </row>
    <row r="46" ht="15.75">
      <c r="C46" s="187" t="s">
        <v>370</v>
      </c>
    </row>
    <row r="47" ht="15.75">
      <c r="C47" s="187" t="s">
        <v>378</v>
      </c>
    </row>
    <row r="48" ht="15.75">
      <c r="C48" s="187" t="s">
        <v>222</v>
      </c>
    </row>
    <row r="49" ht="15.75">
      <c r="C49" s="187" t="s">
        <v>380</v>
      </c>
    </row>
    <row r="50" ht="15.75">
      <c r="C50" s="195" t="s">
        <v>371</v>
      </c>
    </row>
    <row r="51" ht="15.75">
      <c r="C51" s="187" t="s">
        <v>372</v>
      </c>
    </row>
    <row r="52" ht="15.75">
      <c r="C52" s="187" t="s">
        <v>224</v>
      </c>
    </row>
    <row r="53" ht="15.75">
      <c r="C53" s="187" t="s">
        <v>225</v>
      </c>
    </row>
    <row r="54" ht="15.75">
      <c r="C54" s="196" t="s">
        <v>379</v>
      </c>
    </row>
    <row r="55" ht="15.75">
      <c r="C55" s="187" t="s">
        <v>228</v>
      </c>
    </row>
  </sheetData>
  <sheetProtection/>
  <mergeCells count="2">
    <mergeCell ref="B1:C1"/>
    <mergeCell ref="B2:C2"/>
  </mergeCells>
  <printOptions/>
  <pageMargins left="0.7480314960629921" right="0.7480314960629921" top="0.984251968503937" bottom="0.984251968503937" header="0.5118110236220472" footer="0.5118110236220472"/>
  <pageSetup fitToHeight="1" fitToWidth="1" horizontalDpi="600" verticalDpi="600" orientation="landscape" paperSize="9" scale="8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R115"/>
  <sheetViews>
    <sheetView zoomScale="70" zoomScaleNormal="70" zoomScalePageLayoutView="0" workbookViewId="0" topLeftCell="A1">
      <selection activeCell="A1" sqref="A1"/>
    </sheetView>
  </sheetViews>
  <sheetFormatPr defaultColWidth="9.00390625" defaultRowHeight="16.5"/>
  <cols>
    <col min="1" max="1" width="10.625" style="24" customWidth="1"/>
    <col min="2" max="2" width="10.625" style="16" hidden="1" customWidth="1"/>
    <col min="3" max="3" width="10.625" style="24" customWidth="1"/>
    <col min="4" max="4" width="30.625" style="16" customWidth="1"/>
    <col min="5" max="5" width="23.625" style="135" customWidth="1"/>
    <col min="6" max="6" width="14.125" style="154" customWidth="1"/>
    <col min="7" max="7" width="8.625" style="184" customWidth="1"/>
    <col min="8" max="8" width="23.625" style="66" customWidth="1"/>
    <col min="9" max="9" width="13.00390625" style="66" customWidth="1"/>
    <col min="10" max="10" width="8.625" style="186" customWidth="1"/>
    <col min="11" max="11" width="15.25390625" style="24" customWidth="1"/>
    <col min="12" max="12" width="19.00390625" style="16" bestFit="1" customWidth="1"/>
    <col min="13" max="13" width="33.375" style="23" customWidth="1"/>
    <col min="14" max="15" width="29.875" style="550" customWidth="1"/>
    <col min="16" max="16" width="20.625" style="24" customWidth="1"/>
    <col min="17" max="16384" width="9.00390625" style="24" customWidth="1"/>
  </cols>
  <sheetData>
    <row r="1" spans="1:15" ht="21" customHeight="1">
      <c r="A1" s="17" t="s">
        <v>577</v>
      </c>
      <c r="B1" s="18"/>
      <c r="C1" s="18"/>
      <c r="D1" s="19"/>
      <c r="E1" s="20"/>
      <c r="F1" s="151"/>
      <c r="G1" s="164"/>
      <c r="H1" s="20"/>
      <c r="I1" s="20"/>
      <c r="J1" s="176"/>
      <c r="K1" s="21"/>
      <c r="L1" s="22"/>
      <c r="N1" s="540"/>
      <c r="O1" s="540"/>
    </row>
    <row r="2" spans="1:15" ht="21" customHeight="1">
      <c r="A2" s="25" t="s">
        <v>382</v>
      </c>
      <c r="B2" s="26"/>
      <c r="C2" s="25"/>
      <c r="D2" s="21"/>
      <c r="E2" s="20"/>
      <c r="F2" s="151"/>
      <c r="G2" s="164"/>
      <c r="H2" s="20"/>
      <c r="I2" s="20"/>
      <c r="J2" s="177"/>
      <c r="K2" s="22"/>
      <c r="L2" s="22"/>
      <c r="N2" s="540"/>
      <c r="O2" s="540"/>
    </row>
    <row r="3" spans="1:16" ht="21" customHeight="1" thickBot="1">
      <c r="A3" s="27" t="s">
        <v>578</v>
      </c>
      <c r="B3" s="28"/>
      <c r="C3" s="29"/>
      <c r="D3" s="30"/>
      <c r="E3" s="22"/>
      <c r="F3" s="152"/>
      <c r="G3" s="180"/>
      <c r="H3" s="31"/>
      <c r="I3" s="31"/>
      <c r="J3" s="185"/>
      <c r="K3" s="32"/>
      <c r="L3" s="22"/>
      <c r="M3" s="83"/>
      <c r="N3" s="554"/>
      <c r="O3" s="554"/>
      <c r="P3" s="62"/>
    </row>
    <row r="4" spans="1:16" ht="21" customHeight="1">
      <c r="A4" s="84" t="s">
        <v>579</v>
      </c>
      <c r="B4" s="85" t="s">
        <v>65</v>
      </c>
      <c r="C4" s="86" t="s">
        <v>66</v>
      </c>
      <c r="D4" s="87" t="s">
        <v>67</v>
      </c>
      <c r="E4" s="88"/>
      <c r="F4" s="89"/>
      <c r="G4" s="181" t="s">
        <v>68</v>
      </c>
      <c r="H4" s="88"/>
      <c r="I4" s="89"/>
      <c r="J4" s="181" t="s">
        <v>68</v>
      </c>
      <c r="K4" s="88" t="s">
        <v>580</v>
      </c>
      <c r="L4" s="87" t="s">
        <v>69</v>
      </c>
      <c r="M4" s="90"/>
      <c r="N4" s="558" t="s">
        <v>1254</v>
      </c>
      <c r="O4" s="558" t="s">
        <v>1255</v>
      </c>
      <c r="P4" s="91"/>
    </row>
    <row r="5" spans="1:16" ht="21" customHeight="1" thickBot="1">
      <c r="A5" s="92" t="s">
        <v>70</v>
      </c>
      <c r="B5" s="39" t="s">
        <v>581</v>
      </c>
      <c r="C5" s="42" t="s">
        <v>71</v>
      </c>
      <c r="D5" s="40" t="s">
        <v>582</v>
      </c>
      <c r="E5" s="41" t="s">
        <v>520</v>
      </c>
      <c r="F5" s="42" t="s">
        <v>583</v>
      </c>
      <c r="G5" s="182" t="s">
        <v>72</v>
      </c>
      <c r="H5" s="43" t="s">
        <v>584</v>
      </c>
      <c r="I5" s="43" t="s">
        <v>585</v>
      </c>
      <c r="J5" s="182" t="s">
        <v>72</v>
      </c>
      <c r="K5" s="43" t="s">
        <v>72</v>
      </c>
      <c r="L5" s="44" t="s">
        <v>586</v>
      </c>
      <c r="M5" s="45"/>
      <c r="N5" s="559"/>
      <c r="O5" s="559"/>
      <c r="P5" s="93" t="s">
        <v>587</v>
      </c>
    </row>
    <row r="6" spans="1:16" ht="19.5" customHeight="1">
      <c r="A6" s="46">
        <v>1</v>
      </c>
      <c r="B6" s="47" t="str">
        <f aca="true" t="shared" si="0" ref="B6:B36">L6</f>
        <v>A1</v>
      </c>
      <c r="C6" s="117">
        <v>1</v>
      </c>
      <c r="D6" s="49" t="s">
        <v>407</v>
      </c>
      <c r="E6" s="49" t="s">
        <v>543</v>
      </c>
      <c r="F6" s="153" t="s">
        <v>428</v>
      </c>
      <c r="G6" s="168">
        <v>123</v>
      </c>
      <c r="H6" s="50" t="s">
        <v>588</v>
      </c>
      <c r="I6" s="50" t="s">
        <v>445</v>
      </c>
      <c r="J6" s="168">
        <v>123</v>
      </c>
      <c r="K6" s="51">
        <f aca="true" t="shared" si="1" ref="K6:K36">G6+J6</f>
        <v>246</v>
      </c>
      <c r="L6" s="144" t="s">
        <v>696</v>
      </c>
      <c r="M6" s="77"/>
      <c r="N6" s="551">
        <v>120</v>
      </c>
      <c r="O6" s="544">
        <f aca="true" t="shared" si="2" ref="O6:O13">N6/2</f>
        <v>60</v>
      </c>
      <c r="P6" s="52"/>
    </row>
    <row r="7" spans="1:16" ht="19.5" customHeight="1">
      <c r="A7" s="53">
        <v>2</v>
      </c>
      <c r="B7" s="54" t="str">
        <f t="shared" si="0"/>
        <v>B1</v>
      </c>
      <c r="C7" s="48">
        <v>2</v>
      </c>
      <c r="D7" s="55" t="s">
        <v>410</v>
      </c>
      <c r="E7" s="61" t="s">
        <v>547</v>
      </c>
      <c r="F7" s="70" t="s">
        <v>431</v>
      </c>
      <c r="G7" s="169">
        <v>109.5</v>
      </c>
      <c r="H7" s="61" t="s">
        <v>589</v>
      </c>
      <c r="I7" s="58" t="s">
        <v>448</v>
      </c>
      <c r="J7" s="169">
        <v>109.5</v>
      </c>
      <c r="K7" s="59">
        <f t="shared" si="1"/>
        <v>219</v>
      </c>
      <c r="L7" s="102" t="s">
        <v>697</v>
      </c>
      <c r="M7" s="80"/>
      <c r="N7" s="551">
        <f>VLOOKUP(D7,MFormat!K$104:L$151,2,FALSE)</f>
        <v>96</v>
      </c>
      <c r="O7" s="543">
        <f t="shared" si="2"/>
        <v>48</v>
      </c>
      <c r="P7" s="60"/>
    </row>
    <row r="8" spans="1:16" ht="19.5" customHeight="1">
      <c r="A8" s="53">
        <v>3</v>
      </c>
      <c r="B8" s="54" t="str">
        <f t="shared" si="0"/>
        <v>C1</v>
      </c>
      <c r="C8" s="48">
        <v>3</v>
      </c>
      <c r="D8" s="55" t="s">
        <v>400</v>
      </c>
      <c r="E8" s="61" t="s">
        <v>531</v>
      </c>
      <c r="F8" s="70" t="s">
        <v>425</v>
      </c>
      <c r="G8" s="169">
        <v>105</v>
      </c>
      <c r="H8" s="61" t="s">
        <v>590</v>
      </c>
      <c r="I8" s="58" t="s">
        <v>441</v>
      </c>
      <c r="J8" s="169">
        <v>105</v>
      </c>
      <c r="K8" s="59">
        <f t="shared" si="1"/>
        <v>210</v>
      </c>
      <c r="L8" s="103" t="s">
        <v>745</v>
      </c>
      <c r="M8" s="78"/>
      <c r="N8" s="551">
        <f>VLOOKUP(D8,MFormat!K$104:L$151,2,FALSE)</f>
        <v>120</v>
      </c>
      <c r="O8" s="543">
        <f t="shared" si="2"/>
        <v>60</v>
      </c>
      <c r="P8" s="60"/>
    </row>
    <row r="9" spans="1:16" ht="19.5" customHeight="1">
      <c r="A9" s="53">
        <v>4</v>
      </c>
      <c r="B9" s="54" t="str">
        <f t="shared" si="0"/>
        <v>D1</v>
      </c>
      <c r="C9" s="48">
        <v>4</v>
      </c>
      <c r="D9" s="55" t="s">
        <v>393</v>
      </c>
      <c r="E9" s="61" t="s">
        <v>522</v>
      </c>
      <c r="F9" s="70" t="s">
        <v>196</v>
      </c>
      <c r="G9" s="169">
        <v>90</v>
      </c>
      <c r="H9" s="61" t="s">
        <v>565</v>
      </c>
      <c r="I9" s="58" t="s">
        <v>438</v>
      </c>
      <c r="J9" s="169">
        <v>90</v>
      </c>
      <c r="K9" s="59">
        <f t="shared" si="1"/>
        <v>180</v>
      </c>
      <c r="L9" s="199" t="s">
        <v>803</v>
      </c>
      <c r="M9" s="78" t="s">
        <v>699</v>
      </c>
      <c r="N9" s="551">
        <f>VLOOKUP(D9,MFormat!K$104:L$151,2,FALSE)</f>
        <v>54</v>
      </c>
      <c r="O9" s="543">
        <f t="shared" si="2"/>
        <v>27</v>
      </c>
      <c r="P9" s="60"/>
    </row>
    <row r="10" spans="1:16" ht="19.5" customHeight="1">
      <c r="A10" s="53">
        <v>5</v>
      </c>
      <c r="B10" s="54" t="str">
        <f t="shared" si="0"/>
        <v>E1</v>
      </c>
      <c r="C10" s="48">
        <v>4</v>
      </c>
      <c r="D10" s="55" t="s">
        <v>412</v>
      </c>
      <c r="E10" s="61" t="s">
        <v>549</v>
      </c>
      <c r="F10" s="70" t="s">
        <v>231</v>
      </c>
      <c r="G10" s="169">
        <v>90</v>
      </c>
      <c r="H10" s="61" t="s">
        <v>591</v>
      </c>
      <c r="I10" s="58" t="s">
        <v>245</v>
      </c>
      <c r="J10" s="169">
        <v>90</v>
      </c>
      <c r="K10" s="59">
        <f t="shared" si="1"/>
        <v>180</v>
      </c>
      <c r="L10" s="199" t="s">
        <v>757</v>
      </c>
      <c r="M10" s="80" t="s">
        <v>699</v>
      </c>
      <c r="N10" s="551">
        <f>VLOOKUP(D10,MFormat!K$104:L$151,2,FALSE)</f>
        <v>84</v>
      </c>
      <c r="O10" s="543">
        <f t="shared" si="2"/>
        <v>42</v>
      </c>
      <c r="P10" s="60"/>
    </row>
    <row r="11" spans="1:16" ht="19.5" customHeight="1">
      <c r="A11" s="53">
        <v>6</v>
      </c>
      <c r="B11" s="54" t="str">
        <f t="shared" si="0"/>
        <v>F1</v>
      </c>
      <c r="C11" s="48">
        <v>6</v>
      </c>
      <c r="D11" s="55">
        <v>1988</v>
      </c>
      <c r="E11" s="61" t="s">
        <v>537</v>
      </c>
      <c r="F11" s="70" t="s">
        <v>427</v>
      </c>
      <c r="G11" s="169">
        <v>78</v>
      </c>
      <c r="H11" s="61" t="s">
        <v>592</v>
      </c>
      <c r="I11" s="58" t="s">
        <v>444</v>
      </c>
      <c r="J11" s="169">
        <v>78</v>
      </c>
      <c r="K11" s="59">
        <f t="shared" si="1"/>
        <v>156</v>
      </c>
      <c r="L11" s="102" t="s">
        <v>746</v>
      </c>
      <c r="M11" s="78"/>
      <c r="N11" s="551">
        <f>VLOOKUP(D11,MFormat!K$104:L$151,2,FALSE)</f>
        <v>0</v>
      </c>
      <c r="O11" s="543">
        <f t="shared" si="2"/>
        <v>0</v>
      </c>
      <c r="P11" s="60"/>
    </row>
    <row r="12" spans="1:16" ht="19.5" customHeight="1">
      <c r="A12" s="53">
        <v>7</v>
      </c>
      <c r="B12" s="54" t="str">
        <f t="shared" si="0"/>
        <v>G1</v>
      </c>
      <c r="C12" s="48">
        <v>7</v>
      </c>
      <c r="D12" s="55" t="s">
        <v>409</v>
      </c>
      <c r="E12" s="61" t="s">
        <v>546</v>
      </c>
      <c r="F12" s="70" t="s">
        <v>430</v>
      </c>
      <c r="G12" s="169">
        <v>75.75</v>
      </c>
      <c r="H12" s="61" t="s">
        <v>593</v>
      </c>
      <c r="I12" s="58" t="s">
        <v>447</v>
      </c>
      <c r="J12" s="169">
        <v>75.75</v>
      </c>
      <c r="K12" s="59">
        <f t="shared" si="1"/>
        <v>151.5</v>
      </c>
      <c r="L12" s="199" t="s">
        <v>762</v>
      </c>
      <c r="M12" s="78" t="s">
        <v>702</v>
      </c>
      <c r="N12" s="551">
        <f>VLOOKUP(D12,MFormat!K$104:L$151,2,FALSE)</f>
        <v>0</v>
      </c>
      <c r="O12" s="543">
        <f t="shared" si="2"/>
        <v>0</v>
      </c>
      <c r="P12" s="60"/>
    </row>
    <row r="13" spans="1:18" ht="19.5" customHeight="1">
      <c r="A13" s="53">
        <v>8</v>
      </c>
      <c r="B13" s="54" t="str">
        <f t="shared" si="0"/>
        <v>H1</v>
      </c>
      <c r="C13" s="48">
        <v>7</v>
      </c>
      <c r="D13" s="61" t="s">
        <v>417</v>
      </c>
      <c r="E13" s="61" t="s">
        <v>559</v>
      </c>
      <c r="F13" s="70" t="s">
        <v>436</v>
      </c>
      <c r="G13" s="169">
        <v>75.75</v>
      </c>
      <c r="H13" s="61" t="s">
        <v>594</v>
      </c>
      <c r="I13" s="61" t="s">
        <v>453</v>
      </c>
      <c r="J13" s="169">
        <v>75.75</v>
      </c>
      <c r="K13" s="59">
        <f t="shared" si="1"/>
        <v>151.5</v>
      </c>
      <c r="L13" s="199" t="s">
        <v>765</v>
      </c>
      <c r="M13" s="80" t="s">
        <v>702</v>
      </c>
      <c r="N13" s="551">
        <f>VLOOKUP(D13,MFormat!K$104:L$151,2,FALSE)</f>
        <v>54</v>
      </c>
      <c r="O13" s="543">
        <f t="shared" si="2"/>
        <v>27</v>
      </c>
      <c r="P13" s="60"/>
      <c r="Q13" s="62"/>
      <c r="R13" s="62"/>
    </row>
    <row r="14" spans="1:18" s="66" customFormat="1" ht="19.5" customHeight="1">
      <c r="A14" s="53">
        <v>9</v>
      </c>
      <c r="B14" s="54" t="str">
        <f t="shared" si="0"/>
        <v>I1</v>
      </c>
      <c r="C14" s="63">
        <v>9</v>
      </c>
      <c r="D14" s="58" t="s">
        <v>595</v>
      </c>
      <c r="E14" s="58" t="s">
        <v>562</v>
      </c>
      <c r="F14" s="70" t="s">
        <v>234</v>
      </c>
      <c r="G14" s="169">
        <v>72</v>
      </c>
      <c r="H14" s="58" t="s">
        <v>596</v>
      </c>
      <c r="I14" s="58" t="s">
        <v>249</v>
      </c>
      <c r="J14" s="169">
        <v>72</v>
      </c>
      <c r="K14" s="64">
        <f t="shared" si="1"/>
        <v>144</v>
      </c>
      <c r="L14" s="197" t="s">
        <v>738</v>
      </c>
      <c r="M14" s="79"/>
      <c r="N14" s="551">
        <f>VLOOKUP(D14,MFormat!K$104:L$151,2,FALSE)</f>
        <v>48</v>
      </c>
      <c r="O14" s="544">
        <f>N14/2</f>
        <v>24</v>
      </c>
      <c r="P14" s="160"/>
      <c r="Q14" s="65"/>
      <c r="R14" s="65"/>
    </row>
    <row r="15" spans="1:16" ht="19.5" customHeight="1">
      <c r="A15" s="53">
        <v>10</v>
      </c>
      <c r="B15" s="54" t="str">
        <f t="shared" si="0"/>
        <v>J1</v>
      </c>
      <c r="C15" s="67">
        <v>10</v>
      </c>
      <c r="D15" s="61" t="s">
        <v>270</v>
      </c>
      <c r="E15" s="61" t="s">
        <v>539</v>
      </c>
      <c r="F15" s="70" t="s">
        <v>250</v>
      </c>
      <c r="G15" s="169">
        <v>63</v>
      </c>
      <c r="H15" s="61" t="s">
        <v>597</v>
      </c>
      <c r="I15" s="61" t="s">
        <v>193</v>
      </c>
      <c r="J15" s="169">
        <v>76.5</v>
      </c>
      <c r="K15" s="59">
        <f t="shared" si="1"/>
        <v>139.5</v>
      </c>
      <c r="L15" s="103" t="s">
        <v>739</v>
      </c>
      <c r="M15" s="78"/>
      <c r="N15" s="551">
        <f>VLOOKUP(D15,MFormat!K$104:L$151,2,FALSE)</f>
        <v>72</v>
      </c>
      <c r="O15" s="544">
        <f aca="true" t="shared" si="3" ref="O15:O56">N15/2</f>
        <v>36</v>
      </c>
      <c r="P15" s="60"/>
    </row>
    <row r="16" spans="1:16" ht="19.5" customHeight="1">
      <c r="A16" s="53">
        <v>11</v>
      </c>
      <c r="B16" s="54" t="str">
        <f t="shared" si="0"/>
        <v>K1</v>
      </c>
      <c r="C16" s="48">
        <v>11</v>
      </c>
      <c r="D16" s="61" t="s">
        <v>396</v>
      </c>
      <c r="E16" s="61" t="s">
        <v>526</v>
      </c>
      <c r="F16" s="70" t="s">
        <v>422</v>
      </c>
      <c r="G16" s="169">
        <v>69</v>
      </c>
      <c r="H16" s="61" t="s">
        <v>598</v>
      </c>
      <c r="I16" s="61" t="s">
        <v>439</v>
      </c>
      <c r="J16" s="169">
        <v>69</v>
      </c>
      <c r="K16" s="59">
        <f t="shared" si="1"/>
        <v>138</v>
      </c>
      <c r="L16" s="102" t="s">
        <v>740</v>
      </c>
      <c r="M16" s="78"/>
      <c r="N16" s="551">
        <f>VLOOKUP(D16,MFormat!K$104:L$151,2,FALSE)</f>
        <v>54</v>
      </c>
      <c r="O16" s="544">
        <f t="shared" si="3"/>
        <v>27</v>
      </c>
      <c r="P16" s="60"/>
    </row>
    <row r="17" spans="1:17" ht="19.5" customHeight="1">
      <c r="A17" s="53">
        <v>12</v>
      </c>
      <c r="B17" s="54" t="str">
        <f t="shared" si="0"/>
        <v>L1</v>
      </c>
      <c r="C17" s="48">
        <v>12</v>
      </c>
      <c r="D17" s="61" t="s">
        <v>599</v>
      </c>
      <c r="E17" s="61" t="s">
        <v>529</v>
      </c>
      <c r="F17" s="70" t="s">
        <v>232</v>
      </c>
      <c r="G17" s="169">
        <v>63.75</v>
      </c>
      <c r="H17" s="61" t="s">
        <v>600</v>
      </c>
      <c r="I17" s="61" t="s">
        <v>246</v>
      </c>
      <c r="J17" s="169">
        <v>63.75</v>
      </c>
      <c r="K17" s="59">
        <f t="shared" si="1"/>
        <v>127.5</v>
      </c>
      <c r="L17" s="102" t="s">
        <v>710</v>
      </c>
      <c r="M17" s="78"/>
      <c r="N17" s="551">
        <f>VLOOKUP(D17,MFormat!K$104:L$151,2,FALSE)</f>
        <v>48</v>
      </c>
      <c r="O17" s="544">
        <f t="shared" si="3"/>
        <v>24</v>
      </c>
      <c r="P17" s="60"/>
      <c r="Q17" s="62"/>
    </row>
    <row r="18" spans="1:16" ht="19.5" customHeight="1">
      <c r="A18" s="53">
        <v>13</v>
      </c>
      <c r="B18" s="54" t="str">
        <f t="shared" si="0"/>
        <v>M1</v>
      </c>
      <c r="C18" s="67">
        <v>13</v>
      </c>
      <c r="D18" s="61" t="s">
        <v>405</v>
      </c>
      <c r="E18" s="61" t="s">
        <v>541</v>
      </c>
      <c r="F18" s="70" t="s">
        <v>237</v>
      </c>
      <c r="G18" s="169">
        <v>61.5</v>
      </c>
      <c r="H18" s="61" t="s">
        <v>601</v>
      </c>
      <c r="I18" s="61" t="s">
        <v>253</v>
      </c>
      <c r="J18" s="169">
        <v>61.5</v>
      </c>
      <c r="K18" s="59">
        <f t="shared" si="1"/>
        <v>123</v>
      </c>
      <c r="L18" s="102" t="s">
        <v>712</v>
      </c>
      <c r="M18" s="80"/>
      <c r="N18" s="551">
        <f>VLOOKUP(D18,MFormat!K$104:L$151,2,FALSE)</f>
        <v>54</v>
      </c>
      <c r="O18" s="544">
        <f t="shared" si="3"/>
        <v>27</v>
      </c>
      <c r="P18" s="60"/>
    </row>
    <row r="19" spans="1:16" ht="19.5" customHeight="1">
      <c r="A19" s="53">
        <v>14</v>
      </c>
      <c r="B19" s="54" t="str">
        <f t="shared" si="0"/>
        <v>N1</v>
      </c>
      <c r="C19" s="48">
        <v>14</v>
      </c>
      <c r="D19" s="61" t="s">
        <v>273</v>
      </c>
      <c r="E19" s="61" t="s">
        <v>538</v>
      </c>
      <c r="F19" s="70" t="s">
        <v>281</v>
      </c>
      <c r="G19" s="169">
        <v>60</v>
      </c>
      <c r="H19" s="61" t="s">
        <v>602</v>
      </c>
      <c r="I19" s="61" t="s">
        <v>286</v>
      </c>
      <c r="J19" s="169">
        <v>60</v>
      </c>
      <c r="K19" s="59">
        <f t="shared" si="1"/>
        <v>120</v>
      </c>
      <c r="L19" s="103" t="s">
        <v>713</v>
      </c>
      <c r="M19" s="78"/>
      <c r="N19" s="551">
        <f>VLOOKUP(D19,MFormat!K$104:L$151,2,FALSE)</f>
        <v>54</v>
      </c>
      <c r="O19" s="544">
        <f t="shared" si="3"/>
        <v>27</v>
      </c>
      <c r="P19" s="60"/>
    </row>
    <row r="20" spans="1:16" ht="19.5" customHeight="1">
      <c r="A20" s="53">
        <v>15</v>
      </c>
      <c r="B20" s="54" t="str">
        <f t="shared" si="0"/>
        <v>P1</v>
      </c>
      <c r="C20" s="48">
        <v>15</v>
      </c>
      <c r="D20" s="61" t="s">
        <v>603</v>
      </c>
      <c r="E20" s="61" t="s">
        <v>524</v>
      </c>
      <c r="F20" s="70" t="s">
        <v>194</v>
      </c>
      <c r="G20" s="169">
        <v>54.75</v>
      </c>
      <c r="H20" s="61" t="s">
        <v>604</v>
      </c>
      <c r="I20" s="61" t="s">
        <v>189</v>
      </c>
      <c r="J20" s="169">
        <v>54.75</v>
      </c>
      <c r="K20" s="59">
        <f t="shared" si="1"/>
        <v>109.5</v>
      </c>
      <c r="L20" s="199" t="s">
        <v>804</v>
      </c>
      <c r="M20" s="78" t="s">
        <v>717</v>
      </c>
      <c r="N20" s="551">
        <f>VLOOKUP(D20,MFormat!K$104:L$151,2,FALSE)</f>
        <v>54</v>
      </c>
      <c r="O20" s="544">
        <f t="shared" si="3"/>
        <v>27</v>
      </c>
      <c r="P20" s="60"/>
    </row>
    <row r="21" spans="1:16" ht="19.5" customHeight="1">
      <c r="A21" s="53">
        <v>16</v>
      </c>
      <c r="B21" s="54" t="str">
        <f t="shared" si="0"/>
        <v>O1</v>
      </c>
      <c r="C21" s="48">
        <v>15</v>
      </c>
      <c r="D21" s="61" t="s">
        <v>126</v>
      </c>
      <c r="E21" s="61" t="s">
        <v>563</v>
      </c>
      <c r="F21" s="70" t="s">
        <v>247</v>
      </c>
      <c r="G21" s="169">
        <v>54.75</v>
      </c>
      <c r="H21" s="61" t="s">
        <v>605</v>
      </c>
      <c r="I21" s="61" t="s">
        <v>274</v>
      </c>
      <c r="J21" s="169">
        <v>54.75</v>
      </c>
      <c r="K21" s="59">
        <f t="shared" si="1"/>
        <v>109.5</v>
      </c>
      <c r="L21" s="199" t="s">
        <v>290</v>
      </c>
      <c r="M21" s="80" t="s">
        <v>717</v>
      </c>
      <c r="N21" s="551">
        <f>VLOOKUP(D21,MFormat!K$104:L$151,2,FALSE)</f>
        <v>54</v>
      </c>
      <c r="O21" s="544">
        <f t="shared" si="3"/>
        <v>27</v>
      </c>
      <c r="P21" s="81"/>
    </row>
    <row r="22" spans="1:18" ht="19.5" customHeight="1">
      <c r="A22" s="53">
        <v>17</v>
      </c>
      <c r="B22" s="54" t="str">
        <f t="shared" si="0"/>
        <v>P2</v>
      </c>
      <c r="C22" s="48">
        <v>17</v>
      </c>
      <c r="D22" s="61" t="s">
        <v>403</v>
      </c>
      <c r="E22" s="61" t="s">
        <v>536</v>
      </c>
      <c r="F22" s="70" t="s">
        <v>235</v>
      </c>
      <c r="G22" s="169">
        <v>67.5</v>
      </c>
      <c r="H22" s="61" t="s">
        <v>606</v>
      </c>
      <c r="I22" s="61" t="s">
        <v>443</v>
      </c>
      <c r="J22" s="169">
        <v>34.5</v>
      </c>
      <c r="K22" s="59">
        <f t="shared" si="1"/>
        <v>102</v>
      </c>
      <c r="L22" s="102" t="s">
        <v>695</v>
      </c>
      <c r="M22" s="78"/>
      <c r="N22" s="551">
        <f>VLOOKUP(D22,MFormat!K$104:L$151,2,FALSE)</f>
        <v>108</v>
      </c>
      <c r="O22" s="544">
        <f t="shared" si="3"/>
        <v>54</v>
      </c>
      <c r="P22" s="60"/>
      <c r="Q22" s="66"/>
      <c r="R22" s="66"/>
    </row>
    <row r="23" spans="1:18" ht="19.5" customHeight="1">
      <c r="A23" s="53">
        <v>18</v>
      </c>
      <c r="B23" s="54" t="str">
        <f t="shared" si="0"/>
        <v>O2</v>
      </c>
      <c r="C23" s="48">
        <v>18</v>
      </c>
      <c r="D23" s="61" t="s">
        <v>414</v>
      </c>
      <c r="E23" s="61" t="s">
        <v>553</v>
      </c>
      <c r="F23" s="70" t="s">
        <v>575</v>
      </c>
      <c r="G23" s="169">
        <v>48</v>
      </c>
      <c r="H23" s="61" t="s">
        <v>607</v>
      </c>
      <c r="I23" s="61" t="s">
        <v>450</v>
      </c>
      <c r="J23" s="169">
        <v>48</v>
      </c>
      <c r="K23" s="59">
        <f t="shared" si="1"/>
        <v>96</v>
      </c>
      <c r="L23" s="102" t="s">
        <v>291</v>
      </c>
      <c r="M23" s="80"/>
      <c r="N23" s="551">
        <f>VLOOKUP(D23,MFormat!K$104:L$151,2,FALSE)</f>
        <v>36</v>
      </c>
      <c r="O23" s="544">
        <f t="shared" si="3"/>
        <v>18</v>
      </c>
      <c r="P23" s="60"/>
      <c r="Q23" s="66"/>
      <c r="R23" s="66"/>
    </row>
    <row r="24" spans="1:18" ht="19.5" customHeight="1">
      <c r="A24" s="53">
        <v>19</v>
      </c>
      <c r="B24" s="54" t="str">
        <f t="shared" si="0"/>
        <v>N2</v>
      </c>
      <c r="C24" s="67">
        <v>19</v>
      </c>
      <c r="D24" s="61" t="s">
        <v>608</v>
      </c>
      <c r="E24" s="61" t="s">
        <v>558</v>
      </c>
      <c r="F24" s="70" t="s">
        <v>233</v>
      </c>
      <c r="G24" s="169">
        <v>42.75</v>
      </c>
      <c r="H24" s="61" t="s">
        <v>609</v>
      </c>
      <c r="I24" s="61" t="s">
        <v>248</v>
      </c>
      <c r="J24" s="169">
        <v>42.75</v>
      </c>
      <c r="K24" s="59">
        <f t="shared" si="1"/>
        <v>85.5</v>
      </c>
      <c r="L24" s="102" t="s">
        <v>741</v>
      </c>
      <c r="M24" s="80"/>
      <c r="N24" s="551">
        <f>VLOOKUP(D24,MFormat!K$104:L$151,2,FALSE)</f>
        <v>48</v>
      </c>
      <c r="O24" s="544">
        <f t="shared" si="3"/>
        <v>24</v>
      </c>
      <c r="P24" s="60"/>
      <c r="Q24" s="66"/>
      <c r="R24" s="66"/>
    </row>
    <row r="25" spans="1:16" ht="19.5" customHeight="1">
      <c r="A25" s="53">
        <v>20</v>
      </c>
      <c r="B25" s="54" t="str">
        <f t="shared" si="0"/>
        <v>M2</v>
      </c>
      <c r="C25" s="48">
        <v>20</v>
      </c>
      <c r="D25" s="61" t="s">
        <v>610</v>
      </c>
      <c r="E25" s="61" t="s">
        <v>540</v>
      </c>
      <c r="F25" s="70" t="s">
        <v>569</v>
      </c>
      <c r="G25" s="169">
        <v>42</v>
      </c>
      <c r="H25" s="61" t="s">
        <v>611</v>
      </c>
      <c r="I25" s="61" t="s">
        <v>243</v>
      </c>
      <c r="J25" s="169">
        <v>42</v>
      </c>
      <c r="K25" s="59">
        <f t="shared" si="1"/>
        <v>84</v>
      </c>
      <c r="L25" s="103" t="s">
        <v>722</v>
      </c>
      <c r="M25" s="78"/>
      <c r="N25" s="551">
        <f>VLOOKUP(D25,MFormat!K$104:L$151,2,FALSE)</f>
        <v>72</v>
      </c>
      <c r="O25" s="544">
        <f t="shared" si="3"/>
        <v>36</v>
      </c>
      <c r="P25" s="60"/>
    </row>
    <row r="26" spans="1:16" ht="19.5" customHeight="1">
      <c r="A26" s="53">
        <v>21</v>
      </c>
      <c r="B26" s="54" t="str">
        <f t="shared" si="0"/>
        <v>L2</v>
      </c>
      <c r="C26" s="48">
        <v>21</v>
      </c>
      <c r="D26" s="61" t="s">
        <v>612</v>
      </c>
      <c r="E26" s="61" t="s">
        <v>521</v>
      </c>
      <c r="F26" s="70" t="s">
        <v>576</v>
      </c>
      <c r="G26" s="169">
        <v>40.5</v>
      </c>
      <c r="H26" s="61" t="s">
        <v>613</v>
      </c>
      <c r="I26" s="61" t="s">
        <v>251</v>
      </c>
      <c r="J26" s="169">
        <v>40.5</v>
      </c>
      <c r="K26" s="59">
        <f t="shared" si="1"/>
        <v>81</v>
      </c>
      <c r="L26" s="199" t="s">
        <v>805</v>
      </c>
      <c r="M26" s="78" t="s">
        <v>723</v>
      </c>
      <c r="N26" s="551">
        <f>VLOOKUP(D26,MFormat!K$104:L$151,2,FALSE)</f>
        <v>48</v>
      </c>
      <c r="O26" s="544">
        <f t="shared" si="3"/>
        <v>24</v>
      </c>
      <c r="P26" s="60"/>
    </row>
    <row r="27" spans="1:16" ht="19.5" customHeight="1">
      <c r="A27" s="53">
        <v>22</v>
      </c>
      <c r="B27" s="54" t="str">
        <f t="shared" si="0"/>
        <v>K2</v>
      </c>
      <c r="C27" s="157">
        <v>21</v>
      </c>
      <c r="D27" s="70" t="s">
        <v>229</v>
      </c>
      <c r="E27" s="70" t="s">
        <v>565</v>
      </c>
      <c r="F27" s="70" t="s">
        <v>192</v>
      </c>
      <c r="G27" s="169">
        <v>40.5</v>
      </c>
      <c r="H27" s="61" t="s">
        <v>614</v>
      </c>
      <c r="I27" s="70" t="s">
        <v>190</v>
      </c>
      <c r="J27" s="169">
        <v>40.5</v>
      </c>
      <c r="K27" s="59">
        <f t="shared" si="1"/>
        <v>81</v>
      </c>
      <c r="L27" s="199" t="s">
        <v>770</v>
      </c>
      <c r="M27" s="106" t="s">
        <v>723</v>
      </c>
      <c r="N27" s="551">
        <f>VLOOKUP(D27,MFormat!K$104:L$151,2,FALSE)</f>
        <v>36</v>
      </c>
      <c r="O27" s="544">
        <f t="shared" si="3"/>
        <v>18</v>
      </c>
      <c r="P27" s="107"/>
    </row>
    <row r="28" spans="1:16" ht="19.5" customHeight="1">
      <c r="A28" s="53">
        <v>23</v>
      </c>
      <c r="B28" s="54" t="str">
        <f t="shared" si="0"/>
        <v>J2</v>
      </c>
      <c r="C28" s="48">
        <v>23</v>
      </c>
      <c r="D28" s="61" t="s">
        <v>272</v>
      </c>
      <c r="E28" s="61" t="s">
        <v>545</v>
      </c>
      <c r="F28" s="70" t="s">
        <v>276</v>
      </c>
      <c r="G28" s="169">
        <v>39.75</v>
      </c>
      <c r="H28" s="61" t="s">
        <v>615</v>
      </c>
      <c r="I28" s="61" t="s">
        <v>195</v>
      </c>
      <c r="J28" s="169">
        <v>39.75</v>
      </c>
      <c r="K28" s="59">
        <f t="shared" si="1"/>
        <v>79.5</v>
      </c>
      <c r="L28" s="102" t="s">
        <v>725</v>
      </c>
      <c r="M28" s="80"/>
      <c r="N28" s="551">
        <f>VLOOKUP(D28,MFormat!K$104:L$151,2,FALSE)</f>
        <v>36</v>
      </c>
      <c r="O28" s="544">
        <f t="shared" si="3"/>
        <v>18</v>
      </c>
      <c r="P28" s="60"/>
    </row>
    <row r="29" spans="1:16" ht="19.5" customHeight="1">
      <c r="A29" s="53">
        <v>24</v>
      </c>
      <c r="B29" s="54" t="str">
        <f t="shared" si="0"/>
        <v>I2</v>
      </c>
      <c r="C29" s="48">
        <v>24</v>
      </c>
      <c r="D29" s="61" t="s">
        <v>271</v>
      </c>
      <c r="E29" s="61" t="s">
        <v>525</v>
      </c>
      <c r="F29" s="70" t="s">
        <v>236</v>
      </c>
      <c r="G29" s="169">
        <v>36.75</v>
      </c>
      <c r="H29" s="61" t="s">
        <v>616</v>
      </c>
      <c r="I29" s="61" t="s">
        <v>252</v>
      </c>
      <c r="J29" s="169">
        <v>36.75</v>
      </c>
      <c r="K29" s="59">
        <f t="shared" si="1"/>
        <v>73.5</v>
      </c>
      <c r="L29" s="199" t="s">
        <v>768</v>
      </c>
      <c r="M29" s="78" t="s">
        <v>777</v>
      </c>
      <c r="N29" s="551">
        <f>VLOOKUP(D29,MFormat!K$104:L$151,2,FALSE)</f>
        <v>36</v>
      </c>
      <c r="O29" s="544">
        <f t="shared" si="3"/>
        <v>18</v>
      </c>
      <c r="P29" s="60"/>
    </row>
    <row r="30" spans="1:18" s="66" customFormat="1" ht="19.5" customHeight="1">
      <c r="A30" s="53">
        <v>25</v>
      </c>
      <c r="B30" s="54" t="str">
        <f t="shared" si="0"/>
        <v>H2</v>
      </c>
      <c r="C30" s="67">
        <v>24</v>
      </c>
      <c r="D30" s="61" t="s">
        <v>413</v>
      </c>
      <c r="E30" s="61" t="s">
        <v>552</v>
      </c>
      <c r="F30" s="70" t="s">
        <v>238</v>
      </c>
      <c r="G30" s="169">
        <v>33</v>
      </c>
      <c r="H30" s="61" t="s">
        <v>617</v>
      </c>
      <c r="I30" s="61" t="s">
        <v>254</v>
      </c>
      <c r="J30" s="169">
        <v>40.5</v>
      </c>
      <c r="K30" s="59">
        <f t="shared" si="1"/>
        <v>73.5</v>
      </c>
      <c r="L30" s="199" t="s">
        <v>766</v>
      </c>
      <c r="M30" s="80" t="s">
        <v>778</v>
      </c>
      <c r="N30" s="551">
        <f>VLOOKUP(D30,MFormat!K$104:L$151,2,FALSE)</f>
        <v>36</v>
      </c>
      <c r="O30" s="544">
        <f t="shared" si="3"/>
        <v>18</v>
      </c>
      <c r="P30" s="60"/>
      <c r="Q30" s="24"/>
      <c r="R30" s="24"/>
    </row>
    <row r="31" spans="1:16" s="66" customFormat="1" ht="19.5" customHeight="1">
      <c r="A31" s="53">
        <v>26</v>
      </c>
      <c r="B31" s="54" t="str">
        <f t="shared" si="0"/>
        <v>G2</v>
      </c>
      <c r="C31" s="48">
        <v>26</v>
      </c>
      <c r="D31" s="61" t="s">
        <v>618</v>
      </c>
      <c r="E31" s="61" t="s">
        <v>557</v>
      </c>
      <c r="F31" s="70" t="s">
        <v>275</v>
      </c>
      <c r="G31" s="169">
        <v>34.5</v>
      </c>
      <c r="H31" s="61" t="s">
        <v>619</v>
      </c>
      <c r="I31" s="61" t="s">
        <v>284</v>
      </c>
      <c r="J31" s="169">
        <v>34.5</v>
      </c>
      <c r="K31" s="59">
        <f t="shared" si="1"/>
        <v>69</v>
      </c>
      <c r="L31" s="102" t="s">
        <v>763</v>
      </c>
      <c r="M31" s="80"/>
      <c r="N31" s="551">
        <f>VLOOKUP(D31,MFormat!K$104:L$151,2,FALSE)</f>
        <v>0</v>
      </c>
      <c r="O31" s="544">
        <f t="shared" si="3"/>
        <v>0</v>
      </c>
      <c r="P31" s="60"/>
    </row>
    <row r="32" spans="1:18" s="66" customFormat="1" ht="19.5" customHeight="1">
      <c r="A32" s="53">
        <v>27</v>
      </c>
      <c r="B32" s="54" t="str">
        <f t="shared" si="0"/>
        <v>F2</v>
      </c>
      <c r="C32" s="67">
        <v>27</v>
      </c>
      <c r="D32" s="61" t="s">
        <v>124</v>
      </c>
      <c r="E32" s="61" t="s">
        <v>560</v>
      </c>
      <c r="F32" s="70" t="s">
        <v>278</v>
      </c>
      <c r="G32" s="169">
        <v>33.75</v>
      </c>
      <c r="H32" s="61" t="s">
        <v>620</v>
      </c>
      <c r="I32" s="61" t="s">
        <v>255</v>
      </c>
      <c r="J32" s="169">
        <v>33.75</v>
      </c>
      <c r="K32" s="59">
        <f t="shared" si="1"/>
        <v>67.5</v>
      </c>
      <c r="L32" s="102" t="s">
        <v>742</v>
      </c>
      <c r="M32" s="80"/>
      <c r="N32" s="542">
        <f>VLOOKUP(D32,MFormat!K$104:L$151,2,FALSE)</f>
        <v>48</v>
      </c>
      <c r="O32" s="542">
        <f t="shared" si="3"/>
        <v>24</v>
      </c>
      <c r="P32" s="60"/>
      <c r="Q32" s="24"/>
      <c r="R32" s="24"/>
    </row>
    <row r="33" spans="1:16" s="66" customFormat="1" ht="19.5" customHeight="1">
      <c r="A33" s="53">
        <v>28</v>
      </c>
      <c r="B33" s="54" t="str">
        <f t="shared" si="0"/>
        <v>E2</v>
      </c>
      <c r="C33" s="48">
        <v>28</v>
      </c>
      <c r="D33" s="61" t="s">
        <v>125</v>
      </c>
      <c r="E33" s="61" t="s">
        <v>535</v>
      </c>
      <c r="F33" s="70" t="s">
        <v>240</v>
      </c>
      <c r="G33" s="169">
        <v>33.75</v>
      </c>
      <c r="H33" s="61" t="s">
        <v>621</v>
      </c>
      <c r="I33" s="61" t="s">
        <v>257</v>
      </c>
      <c r="J33" s="169">
        <v>24</v>
      </c>
      <c r="K33" s="59">
        <f t="shared" si="1"/>
        <v>57.75</v>
      </c>
      <c r="L33" s="102" t="s">
        <v>743</v>
      </c>
      <c r="M33" s="80"/>
      <c r="N33" s="542">
        <f>VLOOKUP(D33,MFormat!K$104:L$151,2,FALSE)</f>
        <v>36</v>
      </c>
      <c r="O33" s="542">
        <f t="shared" si="3"/>
        <v>18</v>
      </c>
      <c r="P33" s="60"/>
    </row>
    <row r="34" spans="1:16" s="66" customFormat="1" ht="19.5" customHeight="1">
      <c r="A34" s="53">
        <v>29</v>
      </c>
      <c r="B34" s="54" t="str">
        <f t="shared" si="0"/>
        <v>D2</v>
      </c>
      <c r="C34" s="48">
        <v>29</v>
      </c>
      <c r="D34" s="61" t="s">
        <v>419</v>
      </c>
      <c r="E34" s="61" t="s">
        <v>564</v>
      </c>
      <c r="F34" s="70" t="s">
        <v>437</v>
      </c>
      <c r="G34" s="169">
        <v>54.75</v>
      </c>
      <c r="H34" s="61" t="s">
        <v>622</v>
      </c>
      <c r="I34" s="61" t="s">
        <v>455</v>
      </c>
      <c r="J34" s="169">
        <v>0</v>
      </c>
      <c r="K34" s="59">
        <f t="shared" si="1"/>
        <v>54.75</v>
      </c>
      <c r="L34" s="102" t="s">
        <v>744</v>
      </c>
      <c r="M34" s="80"/>
      <c r="N34" s="542">
        <f>VLOOKUP(D34,MFormat!K$104:L$151,2,FALSE)</f>
        <v>36</v>
      </c>
      <c r="O34" s="542">
        <f t="shared" si="3"/>
        <v>18</v>
      </c>
      <c r="P34" s="81"/>
    </row>
    <row r="35" spans="1:18" s="66" customFormat="1" ht="19.5" customHeight="1">
      <c r="A35" s="53">
        <v>30</v>
      </c>
      <c r="B35" s="54" t="str">
        <f t="shared" si="0"/>
        <v>B2</v>
      </c>
      <c r="C35" s="67">
        <v>30</v>
      </c>
      <c r="D35" s="61" t="s">
        <v>402</v>
      </c>
      <c r="E35" s="61" t="s">
        <v>456</v>
      </c>
      <c r="F35" s="70" t="s">
        <v>242</v>
      </c>
      <c r="G35" s="169">
        <v>27</v>
      </c>
      <c r="H35" s="61" t="s">
        <v>244</v>
      </c>
      <c r="I35" s="61" t="s">
        <v>258</v>
      </c>
      <c r="J35" s="169">
        <v>27</v>
      </c>
      <c r="K35" s="59">
        <f t="shared" si="1"/>
        <v>54</v>
      </c>
      <c r="L35" s="199" t="s">
        <v>806</v>
      </c>
      <c r="M35" s="80" t="s">
        <v>779</v>
      </c>
      <c r="N35" s="542">
        <f>VLOOKUP(D35,MFormat!K$104:L$151,2,FALSE)</f>
        <v>36</v>
      </c>
      <c r="O35" s="542">
        <f t="shared" si="3"/>
        <v>18</v>
      </c>
      <c r="P35" s="60"/>
      <c r="Q35" s="24"/>
      <c r="R35" s="24"/>
    </row>
    <row r="36" spans="1:16" s="66" customFormat="1" ht="19.5" customHeight="1">
      <c r="A36" s="53">
        <v>31</v>
      </c>
      <c r="B36" s="54" t="str">
        <f t="shared" si="0"/>
        <v>A3</v>
      </c>
      <c r="C36" s="48">
        <v>30</v>
      </c>
      <c r="D36" s="61" t="s">
        <v>623</v>
      </c>
      <c r="E36" s="61" t="s">
        <v>534</v>
      </c>
      <c r="F36" s="70" t="s">
        <v>239</v>
      </c>
      <c r="G36" s="169">
        <v>30</v>
      </c>
      <c r="H36" s="61" t="s">
        <v>624</v>
      </c>
      <c r="I36" s="61" t="s">
        <v>256</v>
      </c>
      <c r="J36" s="169">
        <v>24</v>
      </c>
      <c r="K36" s="59">
        <f t="shared" si="1"/>
        <v>54</v>
      </c>
      <c r="L36" s="199" t="s">
        <v>752</v>
      </c>
      <c r="M36" s="80" t="s">
        <v>780</v>
      </c>
      <c r="N36" s="542">
        <f>VLOOKUP(D36,MFormat!K$104:L$151,2,FALSE)</f>
        <v>36</v>
      </c>
      <c r="O36" s="542">
        <f t="shared" si="3"/>
        <v>18</v>
      </c>
      <c r="P36" s="60"/>
    </row>
    <row r="37" spans="1:16" s="66" customFormat="1" ht="19.5" customHeight="1">
      <c r="A37" s="208">
        <v>32</v>
      </c>
      <c r="B37" s="209" t="str">
        <f aca="true" t="shared" si="4" ref="B37:B68">L37</f>
        <v>C2</v>
      </c>
      <c r="C37" s="210">
        <v>30</v>
      </c>
      <c r="D37" s="211" t="s">
        <v>415</v>
      </c>
      <c r="E37" s="211" t="s">
        <v>554</v>
      </c>
      <c r="F37" s="212" t="s">
        <v>434</v>
      </c>
      <c r="G37" s="213">
        <v>9</v>
      </c>
      <c r="H37" s="211" t="s">
        <v>625</v>
      </c>
      <c r="I37" s="211" t="s">
        <v>451</v>
      </c>
      <c r="J37" s="213">
        <v>45</v>
      </c>
      <c r="K37" s="214">
        <f aca="true" t="shared" si="5" ref="K37:K68">G37+J37</f>
        <v>54</v>
      </c>
      <c r="L37" s="215" t="s">
        <v>807</v>
      </c>
      <c r="M37" s="216" t="s">
        <v>780</v>
      </c>
      <c r="N37" s="556">
        <v>0</v>
      </c>
      <c r="O37" s="556">
        <f t="shared" si="3"/>
        <v>0</v>
      </c>
      <c r="P37" s="217" t="s">
        <v>329</v>
      </c>
    </row>
    <row r="38" spans="1:16" s="66" customFormat="1" ht="19.5" customHeight="1">
      <c r="A38" s="53">
        <v>33</v>
      </c>
      <c r="B38" s="54" t="str">
        <f t="shared" si="4"/>
        <v>A2</v>
      </c>
      <c r="C38" s="67">
        <v>30</v>
      </c>
      <c r="D38" s="61" t="s">
        <v>418</v>
      </c>
      <c r="E38" s="61" t="s">
        <v>561</v>
      </c>
      <c r="F38" s="70" t="s">
        <v>283</v>
      </c>
      <c r="G38" s="169">
        <v>54</v>
      </c>
      <c r="H38" s="61" t="s">
        <v>626</v>
      </c>
      <c r="I38" s="61" t="s">
        <v>454</v>
      </c>
      <c r="J38" s="169">
        <v>0</v>
      </c>
      <c r="K38" s="59">
        <f t="shared" si="5"/>
        <v>54</v>
      </c>
      <c r="L38" s="199" t="s">
        <v>808</v>
      </c>
      <c r="M38" s="80" t="s">
        <v>780</v>
      </c>
      <c r="N38" s="542">
        <f>VLOOKUP(D38,MFormat!K$104:L$151,2,FALSE)</f>
        <v>48</v>
      </c>
      <c r="O38" s="542">
        <v>24</v>
      </c>
      <c r="P38" s="81"/>
    </row>
    <row r="39" spans="1:16" s="66" customFormat="1" ht="19.5" customHeight="1">
      <c r="A39" s="53">
        <v>34</v>
      </c>
      <c r="B39" s="54" t="str">
        <f t="shared" si="4"/>
        <v>B3</v>
      </c>
      <c r="C39" s="48">
        <v>34</v>
      </c>
      <c r="D39" s="61" t="s">
        <v>398</v>
      </c>
      <c r="E39" s="61" t="s">
        <v>528</v>
      </c>
      <c r="F39" s="70" t="s">
        <v>423</v>
      </c>
      <c r="G39" s="169">
        <v>0</v>
      </c>
      <c r="H39" s="61" t="s">
        <v>627</v>
      </c>
      <c r="I39" s="61" t="s">
        <v>279</v>
      </c>
      <c r="J39" s="169">
        <v>48.75</v>
      </c>
      <c r="K39" s="59">
        <f t="shared" si="5"/>
        <v>48.75</v>
      </c>
      <c r="L39" s="102" t="s">
        <v>754</v>
      </c>
      <c r="M39" s="80"/>
      <c r="N39" s="542">
        <f>VLOOKUP(D39,MFormat!K$104:L$151,2,FALSE)</f>
        <v>48</v>
      </c>
      <c r="O39" s="542">
        <f t="shared" si="3"/>
        <v>24</v>
      </c>
      <c r="P39" s="60"/>
    </row>
    <row r="40" spans="1:16" s="66" customFormat="1" ht="19.5" customHeight="1">
      <c r="A40" s="53">
        <v>35</v>
      </c>
      <c r="B40" s="54" t="str">
        <f t="shared" si="4"/>
        <v>E3</v>
      </c>
      <c r="C40" s="48">
        <v>35</v>
      </c>
      <c r="D40" s="61" t="s">
        <v>408</v>
      </c>
      <c r="E40" s="61" t="s">
        <v>544</v>
      </c>
      <c r="F40" s="70" t="s">
        <v>429</v>
      </c>
      <c r="G40" s="169">
        <v>24</v>
      </c>
      <c r="H40" s="61" t="s">
        <v>628</v>
      </c>
      <c r="I40" s="61" t="s">
        <v>446</v>
      </c>
      <c r="J40" s="169">
        <v>24</v>
      </c>
      <c r="K40" s="59">
        <f t="shared" si="5"/>
        <v>48</v>
      </c>
      <c r="L40" s="200" t="s">
        <v>810</v>
      </c>
      <c r="M40" s="80" t="s">
        <v>781</v>
      </c>
      <c r="N40" s="542">
        <f>VLOOKUP(D40,MFormat!K$104:L$151,2,FALSE)</f>
        <v>48</v>
      </c>
      <c r="O40" s="542">
        <f t="shared" si="3"/>
        <v>24</v>
      </c>
      <c r="P40" s="60"/>
    </row>
    <row r="41" spans="1:16" s="66" customFormat="1" ht="19.5" customHeight="1">
      <c r="A41" s="53">
        <v>36</v>
      </c>
      <c r="B41" s="54" t="str">
        <f t="shared" si="4"/>
        <v>C3</v>
      </c>
      <c r="C41" s="67">
        <v>35</v>
      </c>
      <c r="D41" s="207" t="s">
        <v>809</v>
      </c>
      <c r="E41" s="61" t="s">
        <v>551</v>
      </c>
      <c r="F41" s="70" t="s">
        <v>280</v>
      </c>
      <c r="G41" s="169">
        <v>30</v>
      </c>
      <c r="H41" s="61" t="s">
        <v>629</v>
      </c>
      <c r="I41" s="61" t="s">
        <v>285</v>
      </c>
      <c r="J41" s="169">
        <v>18</v>
      </c>
      <c r="K41" s="59">
        <f t="shared" si="5"/>
        <v>48</v>
      </c>
      <c r="L41" s="199" t="s">
        <v>811</v>
      </c>
      <c r="M41" s="80" t="s">
        <v>782</v>
      </c>
      <c r="N41" s="542">
        <f>VLOOKUP(D41,MFormat!K$104:L$151,2,FALSE)</f>
        <v>48</v>
      </c>
      <c r="O41" s="542">
        <f t="shared" si="3"/>
        <v>24</v>
      </c>
      <c r="P41" s="60"/>
    </row>
    <row r="42" spans="1:16" s="66" customFormat="1" ht="19.5" customHeight="1">
      <c r="A42" s="53">
        <v>37</v>
      </c>
      <c r="B42" s="61" t="str">
        <f t="shared" si="4"/>
        <v>D3</v>
      </c>
      <c r="C42" s="48">
        <v>35</v>
      </c>
      <c r="D42" s="61" t="s">
        <v>416</v>
      </c>
      <c r="E42" s="61" t="s">
        <v>556</v>
      </c>
      <c r="F42" s="70" t="s">
        <v>571</v>
      </c>
      <c r="G42" s="169">
        <v>24</v>
      </c>
      <c r="H42" s="61" t="s">
        <v>630</v>
      </c>
      <c r="I42" s="61" t="s">
        <v>573</v>
      </c>
      <c r="J42" s="169">
        <v>24</v>
      </c>
      <c r="K42" s="59">
        <f t="shared" si="5"/>
        <v>48</v>
      </c>
      <c r="L42" s="199" t="s">
        <v>756</v>
      </c>
      <c r="M42" s="80" t="s">
        <v>782</v>
      </c>
      <c r="N42" s="542">
        <f>VLOOKUP(D42,MFormat!K$104:L$151,2,FALSE)</f>
        <v>48</v>
      </c>
      <c r="O42" s="542">
        <f t="shared" si="3"/>
        <v>24</v>
      </c>
      <c r="P42" s="60"/>
    </row>
    <row r="43" spans="1:16" s="66" customFormat="1" ht="19.5" customHeight="1">
      <c r="A43" s="53">
        <v>38</v>
      </c>
      <c r="B43" s="61" t="str">
        <f t="shared" si="4"/>
        <v>F3</v>
      </c>
      <c r="C43" s="69">
        <v>35</v>
      </c>
      <c r="D43" s="70" t="s">
        <v>230</v>
      </c>
      <c r="E43" s="70" t="s">
        <v>566</v>
      </c>
      <c r="F43" s="70" t="s">
        <v>572</v>
      </c>
      <c r="G43" s="172">
        <v>24</v>
      </c>
      <c r="H43" s="61" t="s">
        <v>631</v>
      </c>
      <c r="I43" s="70" t="s">
        <v>241</v>
      </c>
      <c r="J43" s="172">
        <v>24</v>
      </c>
      <c r="K43" s="59">
        <f t="shared" si="5"/>
        <v>48</v>
      </c>
      <c r="L43" s="199" t="s">
        <v>761</v>
      </c>
      <c r="M43" s="106" t="s">
        <v>782</v>
      </c>
      <c r="N43" s="542">
        <f>VLOOKUP(D43,MFormat!K$104:L$151,2,FALSE)</f>
        <v>48</v>
      </c>
      <c r="O43" s="542">
        <f t="shared" si="3"/>
        <v>24</v>
      </c>
      <c r="P43" s="107"/>
    </row>
    <row r="44" spans="1:16" s="66" customFormat="1" ht="19.5" customHeight="1">
      <c r="A44" s="53">
        <v>39</v>
      </c>
      <c r="B44" s="61" t="str">
        <f t="shared" si="4"/>
        <v>G3</v>
      </c>
      <c r="C44" s="67">
        <v>39</v>
      </c>
      <c r="D44" s="61" t="s">
        <v>394</v>
      </c>
      <c r="E44" s="61" t="s">
        <v>632</v>
      </c>
      <c r="F44" s="70" t="s">
        <v>420</v>
      </c>
      <c r="G44" s="169">
        <v>0</v>
      </c>
      <c r="H44" s="61" t="s">
        <v>633</v>
      </c>
      <c r="I44" s="61" t="s">
        <v>191</v>
      </c>
      <c r="J44" s="169">
        <v>46.5</v>
      </c>
      <c r="K44" s="59">
        <f t="shared" si="5"/>
        <v>46.5</v>
      </c>
      <c r="L44" s="102" t="s">
        <v>764</v>
      </c>
      <c r="M44" s="78"/>
      <c r="N44" s="542">
        <f>VLOOKUP(D44,MFormat!K$104:L$151,2,FALSE)</f>
        <v>48</v>
      </c>
      <c r="O44" s="542">
        <f t="shared" si="3"/>
        <v>24</v>
      </c>
      <c r="P44" s="60"/>
    </row>
    <row r="45" spans="1:16" s="66" customFormat="1" ht="19.5" customHeight="1">
      <c r="A45" s="53">
        <v>40</v>
      </c>
      <c r="B45" s="61" t="str">
        <f t="shared" si="4"/>
        <v>H3</v>
      </c>
      <c r="C45" s="48">
        <v>40</v>
      </c>
      <c r="D45" s="61" t="s">
        <v>982</v>
      </c>
      <c r="E45" s="61" t="s">
        <v>533</v>
      </c>
      <c r="F45" s="70" t="s">
        <v>277</v>
      </c>
      <c r="G45" s="169">
        <v>30.75</v>
      </c>
      <c r="H45" s="61" t="s">
        <v>634</v>
      </c>
      <c r="I45" s="155" t="s">
        <v>567</v>
      </c>
      <c r="J45" s="169">
        <v>0</v>
      </c>
      <c r="K45" s="59">
        <f t="shared" si="5"/>
        <v>30.75</v>
      </c>
      <c r="L45" s="102" t="s">
        <v>731</v>
      </c>
      <c r="M45" s="80"/>
      <c r="N45" s="542">
        <f>VLOOKUP(D45,MFormat!K$104:L$151,2,FALSE)</f>
        <v>48</v>
      </c>
      <c r="O45" s="542">
        <f t="shared" si="3"/>
        <v>24</v>
      </c>
      <c r="P45" s="60"/>
    </row>
    <row r="46" spans="1:16" s="66" customFormat="1" ht="19.5" customHeight="1">
      <c r="A46" s="53">
        <v>41</v>
      </c>
      <c r="B46" s="61" t="str">
        <f t="shared" si="4"/>
        <v>I3</v>
      </c>
      <c r="C46" s="48">
        <v>41</v>
      </c>
      <c r="D46" s="61" t="s">
        <v>397</v>
      </c>
      <c r="E46" s="61" t="s">
        <v>527</v>
      </c>
      <c r="F46" s="70" t="s">
        <v>197</v>
      </c>
      <c r="G46" s="169">
        <v>24</v>
      </c>
      <c r="H46" s="97" t="s">
        <v>635</v>
      </c>
      <c r="I46" s="155" t="s">
        <v>574</v>
      </c>
      <c r="J46" s="169">
        <v>0</v>
      </c>
      <c r="K46" s="59">
        <f t="shared" si="5"/>
        <v>24</v>
      </c>
      <c r="L46" s="102" t="s">
        <v>733</v>
      </c>
      <c r="M46" s="78"/>
      <c r="N46" s="542">
        <f>VLOOKUP(D46,MFormat!K$104:L$151,2,FALSE)</f>
        <v>72</v>
      </c>
      <c r="O46" s="542">
        <f t="shared" si="3"/>
        <v>36</v>
      </c>
      <c r="P46" s="60"/>
    </row>
    <row r="47" spans="1:16" s="66" customFormat="1" ht="19.5" customHeight="1">
      <c r="A47" s="53">
        <v>42</v>
      </c>
      <c r="B47" s="61" t="str">
        <f t="shared" si="4"/>
        <v>J3</v>
      </c>
      <c r="C47" s="48">
        <v>42</v>
      </c>
      <c r="D47" s="61" t="s">
        <v>406</v>
      </c>
      <c r="E47" s="61" t="s">
        <v>542</v>
      </c>
      <c r="F47" s="70" t="s">
        <v>570</v>
      </c>
      <c r="G47" s="169">
        <v>18</v>
      </c>
      <c r="H47" s="61" t="s">
        <v>636</v>
      </c>
      <c r="I47" s="158" t="s">
        <v>567</v>
      </c>
      <c r="J47" s="169">
        <v>0</v>
      </c>
      <c r="K47" s="59">
        <f t="shared" si="5"/>
        <v>18</v>
      </c>
      <c r="L47" s="102" t="s">
        <v>735</v>
      </c>
      <c r="M47" s="80"/>
      <c r="N47" s="542">
        <f>VLOOKUP(D47,MFormat!K$104:L$151,2,FALSE)</f>
        <v>48</v>
      </c>
      <c r="O47" s="542">
        <f t="shared" si="3"/>
        <v>24</v>
      </c>
      <c r="P47" s="81"/>
    </row>
    <row r="48" spans="1:16" s="66" customFormat="1" ht="19.5" customHeight="1">
      <c r="A48" s="53">
        <v>43</v>
      </c>
      <c r="B48" s="61" t="str">
        <f t="shared" si="4"/>
        <v>QT3</v>
      </c>
      <c r="C48" s="48">
        <v>43</v>
      </c>
      <c r="D48" s="61" t="s">
        <v>395</v>
      </c>
      <c r="E48" s="61" t="s">
        <v>523</v>
      </c>
      <c r="F48" s="70" t="s">
        <v>421</v>
      </c>
      <c r="G48" s="169">
        <v>0</v>
      </c>
      <c r="H48" s="58" t="s">
        <v>637</v>
      </c>
      <c r="I48" s="155" t="s">
        <v>567</v>
      </c>
      <c r="J48" s="169">
        <v>0</v>
      </c>
      <c r="K48" s="59">
        <f t="shared" si="5"/>
        <v>0</v>
      </c>
      <c r="L48" s="199" t="s">
        <v>812</v>
      </c>
      <c r="M48" s="78" t="s">
        <v>784</v>
      </c>
      <c r="N48" s="542">
        <f>VLOOKUP(D48,MFormat!K$104:L$151,2,FALSE)</f>
        <v>36</v>
      </c>
      <c r="O48" s="542">
        <f t="shared" si="3"/>
        <v>18</v>
      </c>
      <c r="P48" s="60"/>
    </row>
    <row r="49" spans="1:16" ht="19.5" customHeight="1">
      <c r="A49" s="208">
        <v>44</v>
      </c>
      <c r="B49" s="211" t="str">
        <f t="shared" si="4"/>
        <v>L3</v>
      </c>
      <c r="C49" s="210">
        <v>43</v>
      </c>
      <c r="D49" s="211" t="s">
        <v>399</v>
      </c>
      <c r="E49" s="211" t="s">
        <v>530</v>
      </c>
      <c r="F49" s="212" t="s">
        <v>424</v>
      </c>
      <c r="G49" s="213">
        <v>0</v>
      </c>
      <c r="H49" s="211" t="s">
        <v>638</v>
      </c>
      <c r="I49" s="211" t="s">
        <v>440</v>
      </c>
      <c r="J49" s="213">
        <v>0</v>
      </c>
      <c r="K49" s="214">
        <f t="shared" si="5"/>
        <v>0</v>
      </c>
      <c r="L49" s="231" t="s">
        <v>813</v>
      </c>
      <c r="M49" s="216" t="s">
        <v>785</v>
      </c>
      <c r="N49" s="556">
        <v>0</v>
      </c>
      <c r="O49" s="556">
        <f t="shared" si="3"/>
        <v>0</v>
      </c>
      <c r="P49" s="217" t="s">
        <v>329</v>
      </c>
    </row>
    <row r="50" spans="1:16" ht="19.5" customHeight="1">
      <c r="A50" s="53">
        <v>45</v>
      </c>
      <c r="B50" s="61" t="str">
        <f t="shared" si="4"/>
        <v>M3</v>
      </c>
      <c r="C50" s="48">
        <v>43</v>
      </c>
      <c r="D50" s="61" t="s">
        <v>639</v>
      </c>
      <c r="E50" s="61" t="s">
        <v>640</v>
      </c>
      <c r="F50" s="156" t="s">
        <v>567</v>
      </c>
      <c r="G50" s="169">
        <v>0</v>
      </c>
      <c r="H50" s="61" t="s">
        <v>641</v>
      </c>
      <c r="I50" s="61" t="s">
        <v>198</v>
      </c>
      <c r="J50" s="169">
        <v>0</v>
      </c>
      <c r="K50" s="59">
        <f t="shared" si="5"/>
        <v>0</v>
      </c>
      <c r="L50" s="200" t="s">
        <v>814</v>
      </c>
      <c r="M50" s="78" t="s">
        <v>785</v>
      </c>
      <c r="N50" s="542">
        <f>VLOOKUP(D50,MFormat!K$104:L$151,2,FALSE)</f>
        <v>36</v>
      </c>
      <c r="O50" s="542">
        <f t="shared" si="3"/>
        <v>18</v>
      </c>
      <c r="P50" s="60"/>
    </row>
    <row r="51" spans="1:16" ht="19.5" customHeight="1">
      <c r="A51" s="53">
        <v>46</v>
      </c>
      <c r="B51" s="61" t="str">
        <f t="shared" si="4"/>
        <v>QT3</v>
      </c>
      <c r="C51" s="48">
        <v>43</v>
      </c>
      <c r="D51" s="61" t="s">
        <v>642</v>
      </c>
      <c r="E51" s="61" t="s">
        <v>643</v>
      </c>
      <c r="F51" s="156" t="s">
        <v>568</v>
      </c>
      <c r="G51" s="169">
        <v>0</v>
      </c>
      <c r="H51" s="61" t="s">
        <v>644</v>
      </c>
      <c r="I51" s="155" t="s">
        <v>567</v>
      </c>
      <c r="J51" s="169">
        <v>0</v>
      </c>
      <c r="K51" s="59">
        <f t="shared" si="5"/>
        <v>0</v>
      </c>
      <c r="L51" s="200" t="s">
        <v>691</v>
      </c>
      <c r="M51" s="78" t="s">
        <v>785</v>
      </c>
      <c r="N51" s="542">
        <f>VLOOKUP(D51,MFormat!K$104:L$151,2,FALSE)</f>
        <v>6</v>
      </c>
      <c r="O51" s="542">
        <f t="shared" si="3"/>
        <v>3</v>
      </c>
      <c r="P51" s="60"/>
    </row>
    <row r="52" spans="1:16" ht="19.5" customHeight="1">
      <c r="A52" s="53">
        <v>47</v>
      </c>
      <c r="B52" s="61" t="str">
        <f t="shared" si="4"/>
        <v>QT2</v>
      </c>
      <c r="C52" s="48">
        <v>43</v>
      </c>
      <c r="D52" s="61" t="s">
        <v>401</v>
      </c>
      <c r="E52" s="61" t="s">
        <v>532</v>
      </c>
      <c r="F52" s="70" t="s">
        <v>426</v>
      </c>
      <c r="G52" s="169">
        <v>0</v>
      </c>
      <c r="H52" s="61" t="s">
        <v>645</v>
      </c>
      <c r="I52" s="61" t="s">
        <v>442</v>
      </c>
      <c r="J52" s="169">
        <v>0</v>
      </c>
      <c r="K52" s="59">
        <f t="shared" si="5"/>
        <v>0</v>
      </c>
      <c r="L52" s="199" t="s">
        <v>815</v>
      </c>
      <c r="M52" s="78" t="s">
        <v>785</v>
      </c>
      <c r="N52" s="542">
        <f>VLOOKUP(D52,MFormat!K$104:L$151,2,FALSE)</f>
        <v>6</v>
      </c>
      <c r="O52" s="542">
        <f t="shared" si="3"/>
        <v>3</v>
      </c>
      <c r="P52" s="60"/>
    </row>
    <row r="53" spans="1:16" ht="19.5" customHeight="1">
      <c r="A53" s="53">
        <v>48</v>
      </c>
      <c r="B53" s="61" t="str">
        <f t="shared" si="4"/>
        <v>QT1</v>
      </c>
      <c r="C53" s="48">
        <v>43</v>
      </c>
      <c r="D53" s="61" t="s">
        <v>404</v>
      </c>
      <c r="E53" s="61" t="s">
        <v>646</v>
      </c>
      <c r="F53" s="156" t="s">
        <v>567</v>
      </c>
      <c r="G53" s="169">
        <v>0</v>
      </c>
      <c r="H53" s="61" t="s">
        <v>647</v>
      </c>
      <c r="I53" s="155" t="s">
        <v>574</v>
      </c>
      <c r="J53" s="169">
        <v>0</v>
      </c>
      <c r="K53" s="59">
        <f t="shared" si="5"/>
        <v>0</v>
      </c>
      <c r="L53" s="200" t="s">
        <v>689</v>
      </c>
      <c r="M53" s="78" t="s">
        <v>785</v>
      </c>
      <c r="N53" s="542">
        <f>VLOOKUP(D53,MFormat!K$104:L$151,2,FALSE)</f>
        <v>36</v>
      </c>
      <c r="O53" s="542">
        <f t="shared" si="3"/>
        <v>18</v>
      </c>
      <c r="P53" s="60"/>
    </row>
    <row r="54" spans="1:16" ht="18.75">
      <c r="A54" s="53">
        <v>49</v>
      </c>
      <c r="B54" s="61" t="str">
        <f t="shared" si="4"/>
        <v>QT1</v>
      </c>
      <c r="C54" s="48">
        <v>43</v>
      </c>
      <c r="D54" s="61" t="s">
        <v>411</v>
      </c>
      <c r="E54" s="61" t="s">
        <v>548</v>
      </c>
      <c r="F54" s="70" t="s">
        <v>432</v>
      </c>
      <c r="G54" s="169">
        <v>0</v>
      </c>
      <c r="H54" s="61" t="s">
        <v>648</v>
      </c>
      <c r="I54" s="61" t="s">
        <v>449</v>
      </c>
      <c r="J54" s="169">
        <v>0</v>
      </c>
      <c r="K54" s="59">
        <f t="shared" si="5"/>
        <v>0</v>
      </c>
      <c r="L54" s="199" t="s">
        <v>816</v>
      </c>
      <c r="M54" s="78" t="s">
        <v>785</v>
      </c>
      <c r="N54" s="542">
        <f>VLOOKUP(D54,MFormat!K$104:L$151,2,FALSE)</f>
        <v>6</v>
      </c>
      <c r="O54" s="542">
        <f t="shared" si="3"/>
        <v>3</v>
      </c>
      <c r="P54" s="60"/>
    </row>
    <row r="55" spans="1:16" ht="18.75">
      <c r="A55" s="53">
        <v>50</v>
      </c>
      <c r="B55" s="54" t="str">
        <f t="shared" si="4"/>
        <v>QT2</v>
      </c>
      <c r="C55" s="48">
        <v>43</v>
      </c>
      <c r="D55" s="61" t="s">
        <v>649</v>
      </c>
      <c r="E55" s="61" t="s">
        <v>550</v>
      </c>
      <c r="F55" s="70" t="s">
        <v>433</v>
      </c>
      <c r="G55" s="169">
        <v>0</v>
      </c>
      <c r="H55" s="61" t="s">
        <v>650</v>
      </c>
      <c r="I55" s="61" t="s">
        <v>282</v>
      </c>
      <c r="J55" s="169">
        <v>0</v>
      </c>
      <c r="K55" s="59">
        <f t="shared" si="5"/>
        <v>0</v>
      </c>
      <c r="L55" s="199" t="s">
        <v>817</v>
      </c>
      <c r="M55" s="78" t="s">
        <v>785</v>
      </c>
      <c r="N55" s="542">
        <f>VLOOKUP(D55,MFormat!K$104:L$151,2,FALSE)</f>
        <v>54</v>
      </c>
      <c r="O55" s="542">
        <f t="shared" si="3"/>
        <v>27</v>
      </c>
      <c r="P55" s="60"/>
    </row>
    <row r="56" spans="1:16" ht="19.5" thickBot="1">
      <c r="A56" s="198">
        <v>51</v>
      </c>
      <c r="B56" s="95" t="str">
        <f t="shared" si="4"/>
        <v>K3</v>
      </c>
      <c r="C56" s="94">
        <v>43</v>
      </c>
      <c r="D56" s="95" t="s">
        <v>651</v>
      </c>
      <c r="E56" s="95" t="s">
        <v>555</v>
      </c>
      <c r="F56" s="120" t="s">
        <v>435</v>
      </c>
      <c r="G56" s="170">
        <v>0</v>
      </c>
      <c r="H56" s="95" t="s">
        <v>652</v>
      </c>
      <c r="I56" s="95" t="s">
        <v>452</v>
      </c>
      <c r="J56" s="170">
        <v>0</v>
      </c>
      <c r="K56" s="96">
        <f t="shared" si="5"/>
        <v>0</v>
      </c>
      <c r="L56" s="201" t="s">
        <v>737</v>
      </c>
      <c r="M56" s="78" t="s">
        <v>785</v>
      </c>
      <c r="N56" s="552">
        <f>VLOOKUP(D56,MFormat!K$104:L$151,2,FALSE)</f>
        <v>48</v>
      </c>
      <c r="O56" s="552">
        <f t="shared" si="3"/>
        <v>24</v>
      </c>
      <c r="P56" s="159"/>
    </row>
    <row r="57" spans="1:16" ht="21.75" hidden="1" thickBot="1">
      <c r="A57" s="53">
        <v>52</v>
      </c>
      <c r="B57" s="57" t="str">
        <f t="shared" si="4"/>
        <v>A1</v>
      </c>
      <c r="C57" s="112"/>
      <c r="D57" s="113" t="s">
        <v>696</v>
      </c>
      <c r="E57" s="113"/>
      <c r="F57" s="113"/>
      <c r="G57" s="183"/>
      <c r="H57" s="58"/>
      <c r="I57" s="113"/>
      <c r="J57" s="183"/>
      <c r="K57" s="64">
        <f t="shared" si="5"/>
        <v>0</v>
      </c>
      <c r="L57" s="114" t="s">
        <v>116</v>
      </c>
      <c r="M57" s="115"/>
      <c r="N57" s="555"/>
      <c r="O57" s="555"/>
      <c r="P57" s="116"/>
    </row>
    <row r="58" spans="1:16" ht="21.75" hidden="1" thickBot="1">
      <c r="A58" s="53">
        <v>53</v>
      </c>
      <c r="B58" s="54" t="str">
        <f t="shared" si="4"/>
        <v>A2</v>
      </c>
      <c r="C58" s="69"/>
      <c r="D58" s="70" t="s">
        <v>750</v>
      </c>
      <c r="E58" s="70"/>
      <c r="F58" s="70"/>
      <c r="G58" s="172"/>
      <c r="H58" s="61"/>
      <c r="I58" s="70"/>
      <c r="J58" s="172"/>
      <c r="K58" s="59">
        <f t="shared" si="5"/>
        <v>0</v>
      </c>
      <c r="L58" s="104" t="s">
        <v>122</v>
      </c>
      <c r="M58" s="106"/>
      <c r="N58" s="546"/>
      <c r="O58" s="546"/>
      <c r="P58" s="107"/>
    </row>
    <row r="59" spans="1:16" ht="21.75" hidden="1" thickBot="1">
      <c r="A59" s="53">
        <v>54</v>
      </c>
      <c r="B59" s="54" t="str">
        <f t="shared" si="4"/>
        <v>A3</v>
      </c>
      <c r="C59" s="69"/>
      <c r="D59" s="70" t="s">
        <v>752</v>
      </c>
      <c r="E59" s="70"/>
      <c r="F59" s="70"/>
      <c r="G59" s="172"/>
      <c r="H59" s="61"/>
      <c r="I59" s="70"/>
      <c r="J59" s="172"/>
      <c r="K59" s="59">
        <f t="shared" si="5"/>
        <v>0</v>
      </c>
      <c r="L59" s="104" t="s">
        <v>751</v>
      </c>
      <c r="M59" s="106"/>
      <c r="N59" s="546"/>
      <c r="O59" s="546"/>
      <c r="P59" s="107"/>
    </row>
    <row r="60" spans="1:16" ht="21.75" hidden="1" thickBot="1">
      <c r="A60" s="53">
        <v>55</v>
      </c>
      <c r="B60" s="54" t="str">
        <f t="shared" si="4"/>
        <v>B1</v>
      </c>
      <c r="C60" s="69"/>
      <c r="D60" s="70" t="s">
        <v>697</v>
      </c>
      <c r="E60" s="70"/>
      <c r="F60" s="70"/>
      <c r="G60" s="172"/>
      <c r="H60" s="61"/>
      <c r="I60" s="70"/>
      <c r="J60" s="172"/>
      <c r="K60" s="59">
        <f t="shared" si="5"/>
        <v>0</v>
      </c>
      <c r="L60" s="104" t="s">
        <v>287</v>
      </c>
      <c r="M60" s="106"/>
      <c r="N60" s="546"/>
      <c r="O60" s="546"/>
      <c r="P60" s="107"/>
    </row>
    <row r="61" spans="1:16" ht="21.75" hidden="1" thickBot="1">
      <c r="A61" s="53">
        <v>56</v>
      </c>
      <c r="B61" s="54" t="str">
        <f t="shared" si="4"/>
        <v>B2</v>
      </c>
      <c r="C61" s="69"/>
      <c r="D61" s="70" t="s">
        <v>753</v>
      </c>
      <c r="E61" s="70"/>
      <c r="F61" s="70"/>
      <c r="G61" s="172"/>
      <c r="H61" s="61"/>
      <c r="I61" s="70"/>
      <c r="J61" s="172"/>
      <c r="K61" s="59">
        <f t="shared" si="5"/>
        <v>0</v>
      </c>
      <c r="L61" s="104" t="s">
        <v>11</v>
      </c>
      <c r="M61" s="106"/>
      <c r="N61" s="547"/>
      <c r="O61" s="547"/>
      <c r="P61" s="107"/>
    </row>
    <row r="62" spans="1:16" ht="21.75" hidden="1" thickBot="1">
      <c r="A62" s="53">
        <v>57</v>
      </c>
      <c r="B62" s="54" t="str">
        <f t="shared" si="4"/>
        <v>B3</v>
      </c>
      <c r="C62" s="69"/>
      <c r="D62" s="70" t="s">
        <v>754</v>
      </c>
      <c r="E62" s="70"/>
      <c r="F62" s="70"/>
      <c r="G62" s="172"/>
      <c r="H62" s="61"/>
      <c r="I62" s="70"/>
      <c r="J62" s="172"/>
      <c r="K62" s="59">
        <f t="shared" si="5"/>
        <v>0</v>
      </c>
      <c r="L62" s="104" t="s">
        <v>12</v>
      </c>
      <c r="M62" s="106"/>
      <c r="N62" s="548"/>
      <c r="O62" s="548"/>
      <c r="P62" s="107"/>
    </row>
    <row r="63" spans="1:16" ht="21.75" hidden="1" thickBot="1">
      <c r="A63" s="53">
        <v>58</v>
      </c>
      <c r="B63" s="54" t="str">
        <f t="shared" si="4"/>
        <v>C1</v>
      </c>
      <c r="C63" s="69"/>
      <c r="D63" s="70" t="s">
        <v>698</v>
      </c>
      <c r="E63" s="70"/>
      <c r="F63" s="70"/>
      <c r="G63" s="172"/>
      <c r="H63" s="61"/>
      <c r="I63" s="70"/>
      <c r="J63" s="172"/>
      <c r="K63" s="59">
        <f t="shared" si="5"/>
        <v>0</v>
      </c>
      <c r="L63" s="104" t="s">
        <v>288</v>
      </c>
      <c r="M63" s="106"/>
      <c r="N63" s="548"/>
      <c r="O63" s="548"/>
      <c r="P63" s="107"/>
    </row>
    <row r="64" spans="1:16" ht="21.75" hidden="1" thickBot="1">
      <c r="A64" s="53">
        <v>59</v>
      </c>
      <c r="B64" s="54" t="str">
        <f t="shared" si="4"/>
        <v>C2</v>
      </c>
      <c r="C64" s="69"/>
      <c r="D64" s="70" t="s">
        <v>729</v>
      </c>
      <c r="E64" s="70"/>
      <c r="F64" s="70"/>
      <c r="G64" s="172"/>
      <c r="H64" s="61"/>
      <c r="I64" s="70"/>
      <c r="J64" s="172"/>
      <c r="K64" s="59">
        <f t="shared" si="5"/>
        <v>0</v>
      </c>
      <c r="L64" s="104" t="s">
        <v>14</v>
      </c>
      <c r="M64" s="106"/>
      <c r="N64" s="548"/>
      <c r="O64" s="548"/>
      <c r="P64" s="107"/>
    </row>
    <row r="65" spans="1:16" ht="21.75" hidden="1" thickBot="1">
      <c r="A65" s="53">
        <v>60</v>
      </c>
      <c r="B65" s="54" t="str">
        <f t="shared" si="4"/>
        <v>C3</v>
      </c>
      <c r="C65" s="69"/>
      <c r="D65" s="70" t="s">
        <v>730</v>
      </c>
      <c r="E65" s="70"/>
      <c r="F65" s="70"/>
      <c r="G65" s="172"/>
      <c r="H65" s="61"/>
      <c r="I65" s="70"/>
      <c r="J65" s="172"/>
      <c r="K65" s="59">
        <f t="shared" si="5"/>
        <v>0</v>
      </c>
      <c r="L65" s="104" t="s">
        <v>15</v>
      </c>
      <c r="M65" s="106"/>
      <c r="N65" s="548"/>
      <c r="O65" s="548"/>
      <c r="P65" s="107"/>
    </row>
    <row r="66" spans="1:16" ht="21.75" hidden="1" thickBot="1">
      <c r="A66" s="53">
        <v>61</v>
      </c>
      <c r="B66" s="54" t="str">
        <f t="shared" si="4"/>
        <v>D1</v>
      </c>
      <c r="C66" s="69"/>
      <c r="D66" s="70" t="s">
        <v>755</v>
      </c>
      <c r="E66" s="70"/>
      <c r="F66" s="70"/>
      <c r="G66" s="172"/>
      <c r="H66" s="61"/>
      <c r="I66" s="70"/>
      <c r="J66" s="172"/>
      <c r="K66" s="59">
        <f t="shared" si="5"/>
        <v>0</v>
      </c>
      <c r="L66" s="104" t="s">
        <v>334</v>
      </c>
      <c r="M66" s="106"/>
      <c r="N66" s="548"/>
      <c r="O66" s="548"/>
      <c r="P66" s="107"/>
    </row>
    <row r="67" spans="1:16" ht="21.75" hidden="1" thickBot="1">
      <c r="A67" s="53">
        <v>62</v>
      </c>
      <c r="B67" s="54" t="str">
        <f t="shared" si="4"/>
        <v>D2</v>
      </c>
      <c r="C67" s="69"/>
      <c r="D67" s="70" t="s">
        <v>728</v>
      </c>
      <c r="E67" s="70"/>
      <c r="F67" s="70"/>
      <c r="G67" s="172"/>
      <c r="H67" s="61"/>
      <c r="I67" s="70"/>
      <c r="J67" s="172"/>
      <c r="K67" s="59">
        <f t="shared" si="5"/>
        <v>0</v>
      </c>
      <c r="L67" s="104" t="s">
        <v>17</v>
      </c>
      <c r="M67" s="106"/>
      <c r="N67" s="548"/>
      <c r="O67" s="548"/>
      <c r="P67" s="107"/>
    </row>
    <row r="68" spans="1:16" ht="21.75" hidden="1" thickBot="1">
      <c r="A68" s="53">
        <v>63</v>
      </c>
      <c r="B68" s="54" t="str">
        <f t="shared" si="4"/>
        <v>D3</v>
      </c>
      <c r="C68" s="69"/>
      <c r="D68" s="70" t="s">
        <v>756</v>
      </c>
      <c r="E68" s="70"/>
      <c r="F68" s="70"/>
      <c r="G68" s="172"/>
      <c r="H68" s="61"/>
      <c r="I68" s="70"/>
      <c r="J68" s="172"/>
      <c r="K68" s="59">
        <f t="shared" si="5"/>
        <v>0</v>
      </c>
      <c r="L68" s="104" t="s">
        <v>18</v>
      </c>
      <c r="M68" s="106"/>
      <c r="N68" s="548"/>
      <c r="O68" s="548"/>
      <c r="P68" s="107"/>
    </row>
    <row r="69" spans="1:16" ht="21.75" hidden="1" thickBot="1">
      <c r="A69" s="53">
        <v>64</v>
      </c>
      <c r="B69" s="54" t="str">
        <f aca="true" t="shared" si="6" ref="B69:B105">L69</f>
        <v>E1</v>
      </c>
      <c r="C69" s="69"/>
      <c r="D69" s="70" t="s">
        <v>757</v>
      </c>
      <c r="E69" s="70"/>
      <c r="F69" s="70"/>
      <c r="G69" s="172"/>
      <c r="H69" s="61"/>
      <c r="I69" s="70"/>
      <c r="J69" s="172"/>
      <c r="K69" s="59">
        <f aca="true" t="shared" si="7" ref="K69:K100">G69+J69</f>
        <v>0</v>
      </c>
      <c r="L69" s="104" t="s">
        <v>331</v>
      </c>
      <c r="M69" s="106"/>
      <c r="N69" s="548"/>
      <c r="O69" s="548"/>
      <c r="P69" s="107"/>
    </row>
    <row r="70" spans="1:16" ht="21.75" hidden="1" thickBot="1">
      <c r="A70" s="53">
        <v>65</v>
      </c>
      <c r="B70" s="54" t="str">
        <f t="shared" si="6"/>
        <v>E2</v>
      </c>
      <c r="C70" s="69"/>
      <c r="D70" s="70" t="s">
        <v>727</v>
      </c>
      <c r="E70" s="70"/>
      <c r="F70" s="70"/>
      <c r="G70" s="172"/>
      <c r="H70" s="61"/>
      <c r="I70" s="70"/>
      <c r="J70" s="172"/>
      <c r="K70" s="59">
        <f t="shared" si="7"/>
        <v>0</v>
      </c>
      <c r="L70" s="104" t="s">
        <v>79</v>
      </c>
      <c r="M70" s="106"/>
      <c r="N70" s="548"/>
      <c r="O70" s="548"/>
      <c r="P70" s="107"/>
    </row>
    <row r="71" spans="1:16" ht="21.75" hidden="1" thickBot="1">
      <c r="A71" s="53">
        <v>66</v>
      </c>
      <c r="B71" s="54" t="str">
        <f t="shared" si="6"/>
        <v>E3</v>
      </c>
      <c r="C71" s="69"/>
      <c r="D71" s="70" t="s">
        <v>759</v>
      </c>
      <c r="E71" s="70"/>
      <c r="F71" s="70"/>
      <c r="G71" s="172"/>
      <c r="H71" s="61"/>
      <c r="I71" s="70"/>
      <c r="J71" s="172"/>
      <c r="K71" s="59">
        <f t="shared" si="7"/>
        <v>0</v>
      </c>
      <c r="L71" s="104" t="s">
        <v>758</v>
      </c>
      <c r="M71" s="106"/>
      <c r="N71" s="548"/>
      <c r="O71" s="548"/>
      <c r="P71" s="107"/>
    </row>
    <row r="72" spans="1:16" ht="21.75" hidden="1" thickBot="1">
      <c r="A72" s="53">
        <v>67</v>
      </c>
      <c r="B72" s="54" t="str">
        <f t="shared" si="6"/>
        <v>F1</v>
      </c>
      <c r="C72" s="69"/>
      <c r="D72" s="70" t="s">
        <v>701</v>
      </c>
      <c r="E72" s="70"/>
      <c r="F72" s="70"/>
      <c r="G72" s="172"/>
      <c r="H72" s="61"/>
      <c r="I72" s="70"/>
      <c r="J72" s="172"/>
      <c r="K72" s="59">
        <f t="shared" si="7"/>
        <v>0</v>
      </c>
      <c r="L72" s="104" t="s">
        <v>700</v>
      </c>
      <c r="M72" s="106"/>
      <c r="N72" s="548"/>
      <c r="O72" s="548"/>
      <c r="P72" s="107"/>
    </row>
    <row r="73" spans="1:16" ht="21.75" hidden="1" thickBot="1">
      <c r="A73" s="53">
        <v>68</v>
      </c>
      <c r="B73" s="54" t="str">
        <f t="shared" si="6"/>
        <v>F2</v>
      </c>
      <c r="C73" s="69"/>
      <c r="D73" s="70" t="s">
        <v>726</v>
      </c>
      <c r="E73" s="70"/>
      <c r="F73" s="70"/>
      <c r="G73" s="172"/>
      <c r="H73" s="61"/>
      <c r="I73" s="70"/>
      <c r="J73" s="172"/>
      <c r="K73" s="59">
        <f t="shared" si="7"/>
        <v>0</v>
      </c>
      <c r="L73" s="104" t="s">
        <v>80</v>
      </c>
      <c r="M73" s="106"/>
      <c r="N73" s="548"/>
      <c r="O73" s="548"/>
      <c r="P73" s="107"/>
    </row>
    <row r="74" spans="1:16" ht="21.75" hidden="1" thickBot="1">
      <c r="A74" s="53">
        <v>69</v>
      </c>
      <c r="B74" s="54" t="str">
        <f t="shared" si="6"/>
        <v>F3</v>
      </c>
      <c r="C74" s="69"/>
      <c r="D74" s="70" t="s">
        <v>761</v>
      </c>
      <c r="E74" s="70"/>
      <c r="F74" s="70"/>
      <c r="G74" s="172"/>
      <c r="H74" s="61"/>
      <c r="I74" s="70"/>
      <c r="J74" s="172"/>
      <c r="K74" s="59">
        <f t="shared" si="7"/>
        <v>0</v>
      </c>
      <c r="L74" s="104" t="s">
        <v>760</v>
      </c>
      <c r="M74" s="106"/>
      <c r="N74" s="548"/>
      <c r="O74" s="548"/>
      <c r="P74" s="107"/>
    </row>
    <row r="75" spans="1:16" ht="21.75" hidden="1" thickBot="1">
      <c r="A75" s="53">
        <v>70</v>
      </c>
      <c r="B75" s="54" t="str">
        <f t="shared" si="6"/>
        <v>G1</v>
      </c>
      <c r="C75" s="69"/>
      <c r="D75" s="70" t="s">
        <v>762</v>
      </c>
      <c r="E75" s="70"/>
      <c r="F75" s="70"/>
      <c r="G75" s="172"/>
      <c r="H75" s="61"/>
      <c r="I75" s="70"/>
      <c r="J75" s="172"/>
      <c r="K75" s="59">
        <f t="shared" si="7"/>
        <v>0</v>
      </c>
      <c r="L75" s="104" t="s">
        <v>44</v>
      </c>
      <c r="M75" s="106"/>
      <c r="N75" s="548"/>
      <c r="O75" s="548"/>
      <c r="P75" s="107"/>
    </row>
    <row r="76" spans="1:16" ht="21.75" hidden="1" thickBot="1">
      <c r="A76" s="53">
        <v>71</v>
      </c>
      <c r="B76" s="54" t="str">
        <f t="shared" si="6"/>
        <v>G2</v>
      </c>
      <c r="C76" s="69"/>
      <c r="D76" s="70" t="s">
        <v>763</v>
      </c>
      <c r="E76" s="70"/>
      <c r="F76" s="70"/>
      <c r="G76" s="172"/>
      <c r="H76" s="61"/>
      <c r="I76" s="70"/>
      <c r="J76" s="172"/>
      <c r="K76" s="59">
        <f t="shared" si="7"/>
        <v>0</v>
      </c>
      <c r="L76" s="104" t="s">
        <v>46</v>
      </c>
      <c r="M76" s="106"/>
      <c r="N76" s="548"/>
      <c r="O76" s="548"/>
      <c r="P76" s="107"/>
    </row>
    <row r="77" spans="1:16" ht="21.75" hidden="1" thickBot="1">
      <c r="A77" s="53">
        <v>72</v>
      </c>
      <c r="B77" s="54" t="str">
        <f t="shared" si="6"/>
        <v>G3</v>
      </c>
      <c r="C77" s="69"/>
      <c r="D77" s="70" t="s">
        <v>764</v>
      </c>
      <c r="E77" s="70"/>
      <c r="F77" s="70"/>
      <c r="G77" s="172"/>
      <c r="H77" s="61"/>
      <c r="I77" s="70"/>
      <c r="J77" s="172"/>
      <c r="K77" s="59">
        <f t="shared" si="7"/>
        <v>0</v>
      </c>
      <c r="L77" s="104" t="s">
        <v>48</v>
      </c>
      <c r="M77" s="106"/>
      <c r="N77" s="548"/>
      <c r="O77" s="548"/>
      <c r="P77" s="107"/>
    </row>
    <row r="78" spans="1:16" ht="21.75" hidden="1" thickBot="1">
      <c r="A78" s="53">
        <v>73</v>
      </c>
      <c r="B78" s="54" t="str">
        <f t="shared" si="6"/>
        <v>H1</v>
      </c>
      <c r="C78" s="69"/>
      <c r="D78" s="71" t="s">
        <v>765</v>
      </c>
      <c r="E78" s="70"/>
      <c r="F78" s="70"/>
      <c r="G78" s="172"/>
      <c r="H78" s="61"/>
      <c r="I78" s="70"/>
      <c r="J78" s="172"/>
      <c r="K78" s="59">
        <f t="shared" si="7"/>
        <v>0</v>
      </c>
      <c r="L78" s="104" t="s">
        <v>45</v>
      </c>
      <c r="M78" s="106"/>
      <c r="N78" s="548"/>
      <c r="O78" s="548"/>
      <c r="P78" s="107"/>
    </row>
    <row r="79" spans="1:16" ht="21.75" hidden="1" thickBot="1">
      <c r="A79" s="53">
        <v>74</v>
      </c>
      <c r="B79" s="54" t="str">
        <f t="shared" si="6"/>
        <v>H2</v>
      </c>
      <c r="C79" s="69"/>
      <c r="D79" s="71" t="s">
        <v>766</v>
      </c>
      <c r="E79" s="70"/>
      <c r="F79" s="70"/>
      <c r="G79" s="172"/>
      <c r="H79" s="61"/>
      <c r="I79" s="70"/>
      <c r="J79" s="172"/>
      <c r="K79" s="59">
        <f t="shared" si="7"/>
        <v>0</v>
      </c>
      <c r="L79" s="104" t="s">
        <v>49</v>
      </c>
      <c r="M79" s="106"/>
      <c r="N79" s="548"/>
      <c r="O79" s="548"/>
      <c r="P79" s="107"/>
    </row>
    <row r="80" spans="1:16" ht="21.75" hidden="1" thickBot="1">
      <c r="A80" s="53">
        <v>75</v>
      </c>
      <c r="B80" s="54" t="str">
        <f t="shared" si="6"/>
        <v>H3</v>
      </c>
      <c r="C80" s="69"/>
      <c r="D80" s="71" t="s">
        <v>731</v>
      </c>
      <c r="E80" s="70"/>
      <c r="F80" s="70"/>
      <c r="G80" s="172"/>
      <c r="H80" s="61"/>
      <c r="I80" s="70"/>
      <c r="J80" s="172"/>
      <c r="K80" s="59">
        <f t="shared" si="7"/>
        <v>0</v>
      </c>
      <c r="L80" s="104" t="s">
        <v>47</v>
      </c>
      <c r="M80" s="106"/>
      <c r="N80" s="548"/>
      <c r="O80" s="548"/>
      <c r="P80" s="107"/>
    </row>
    <row r="81" spans="1:16" ht="21.75" hidden="1" thickBot="1">
      <c r="A81" s="53">
        <v>76</v>
      </c>
      <c r="B81" s="54" t="str">
        <f t="shared" si="6"/>
        <v>I1</v>
      </c>
      <c r="C81" s="69"/>
      <c r="D81" s="71" t="s">
        <v>704</v>
      </c>
      <c r="E81" s="70"/>
      <c r="F81" s="70"/>
      <c r="G81" s="172"/>
      <c r="H81" s="61"/>
      <c r="I81" s="70"/>
      <c r="J81" s="172"/>
      <c r="K81" s="59">
        <f t="shared" si="7"/>
        <v>0</v>
      </c>
      <c r="L81" s="104" t="s">
        <v>703</v>
      </c>
      <c r="M81" s="106"/>
      <c r="N81" s="548"/>
      <c r="O81" s="548"/>
      <c r="P81" s="107"/>
    </row>
    <row r="82" spans="1:16" ht="21.75" hidden="1" thickBot="1">
      <c r="A82" s="53">
        <v>77</v>
      </c>
      <c r="B82" s="54" t="str">
        <f t="shared" si="6"/>
        <v>I2</v>
      </c>
      <c r="C82" s="69"/>
      <c r="D82" s="71" t="s">
        <v>768</v>
      </c>
      <c r="E82" s="70"/>
      <c r="F82" s="70"/>
      <c r="G82" s="172"/>
      <c r="H82" s="61"/>
      <c r="I82" s="70"/>
      <c r="J82" s="172"/>
      <c r="K82" s="59">
        <f t="shared" si="7"/>
        <v>0</v>
      </c>
      <c r="L82" s="104" t="s">
        <v>767</v>
      </c>
      <c r="M82" s="106"/>
      <c r="N82" s="548"/>
      <c r="O82" s="548"/>
      <c r="P82" s="107"/>
    </row>
    <row r="83" spans="1:16" ht="21.75" hidden="1" thickBot="1">
      <c r="A83" s="53">
        <v>78</v>
      </c>
      <c r="B83" s="54" t="str">
        <f t="shared" si="6"/>
        <v>I3</v>
      </c>
      <c r="C83" s="69"/>
      <c r="D83" s="71" t="s">
        <v>733</v>
      </c>
      <c r="E83" s="70"/>
      <c r="F83" s="70"/>
      <c r="G83" s="172"/>
      <c r="H83" s="61"/>
      <c r="I83" s="70"/>
      <c r="J83" s="172"/>
      <c r="K83" s="59">
        <f t="shared" si="7"/>
        <v>0</v>
      </c>
      <c r="L83" s="104" t="s">
        <v>732</v>
      </c>
      <c r="M83" s="106"/>
      <c r="N83" s="548"/>
      <c r="O83" s="548"/>
      <c r="P83" s="107"/>
    </row>
    <row r="84" spans="1:16" ht="21.75" hidden="1" thickBot="1">
      <c r="A84" s="53">
        <v>79</v>
      </c>
      <c r="B84" s="54" t="str">
        <f t="shared" si="6"/>
        <v>J1</v>
      </c>
      <c r="C84" s="69"/>
      <c r="D84" s="71" t="s">
        <v>706</v>
      </c>
      <c r="E84" s="70"/>
      <c r="F84" s="70"/>
      <c r="G84" s="172"/>
      <c r="H84" s="61"/>
      <c r="I84" s="70"/>
      <c r="J84" s="172"/>
      <c r="K84" s="59">
        <f t="shared" si="7"/>
        <v>0</v>
      </c>
      <c r="L84" s="104" t="s">
        <v>705</v>
      </c>
      <c r="M84" s="106"/>
      <c r="N84" s="548"/>
      <c r="O84" s="548"/>
      <c r="P84" s="107"/>
    </row>
    <row r="85" spans="1:16" ht="21.75" hidden="1" thickBot="1">
      <c r="A85" s="53">
        <v>80</v>
      </c>
      <c r="B85" s="54" t="str">
        <f t="shared" si="6"/>
        <v>J2</v>
      </c>
      <c r="C85" s="69"/>
      <c r="D85" s="71" t="s">
        <v>725</v>
      </c>
      <c r="E85" s="70"/>
      <c r="F85" s="70"/>
      <c r="G85" s="172"/>
      <c r="H85" s="61"/>
      <c r="I85" s="70"/>
      <c r="J85" s="172"/>
      <c r="K85" s="59">
        <f t="shared" si="7"/>
        <v>0</v>
      </c>
      <c r="L85" s="104" t="s">
        <v>724</v>
      </c>
      <c r="M85" s="106"/>
      <c r="N85" s="548"/>
      <c r="O85" s="548"/>
      <c r="P85" s="107"/>
    </row>
    <row r="86" spans="1:16" ht="21.75" hidden="1" thickBot="1">
      <c r="A86" s="53">
        <v>81</v>
      </c>
      <c r="B86" s="54" t="str">
        <f t="shared" si="6"/>
        <v>J3</v>
      </c>
      <c r="C86" s="69"/>
      <c r="D86" s="71" t="s">
        <v>735</v>
      </c>
      <c r="E86" s="70"/>
      <c r="F86" s="70"/>
      <c r="G86" s="172"/>
      <c r="H86" s="61"/>
      <c r="I86" s="70"/>
      <c r="J86" s="172"/>
      <c r="K86" s="59">
        <f t="shared" si="7"/>
        <v>0</v>
      </c>
      <c r="L86" s="104" t="s">
        <v>734</v>
      </c>
      <c r="M86" s="106"/>
      <c r="N86" s="548"/>
      <c r="O86" s="548"/>
      <c r="P86" s="107"/>
    </row>
    <row r="87" spans="1:16" ht="21.75" hidden="1" thickBot="1">
      <c r="A87" s="53">
        <v>82</v>
      </c>
      <c r="B87" s="54" t="str">
        <f t="shared" si="6"/>
        <v>K1</v>
      </c>
      <c r="C87" s="69"/>
      <c r="D87" s="71" t="s">
        <v>708</v>
      </c>
      <c r="E87" s="70"/>
      <c r="F87" s="70"/>
      <c r="G87" s="172"/>
      <c r="H87" s="61"/>
      <c r="I87" s="70"/>
      <c r="J87" s="172"/>
      <c r="K87" s="59">
        <f t="shared" si="7"/>
        <v>0</v>
      </c>
      <c r="L87" s="104" t="s">
        <v>707</v>
      </c>
      <c r="M87" s="106"/>
      <c r="N87" s="548"/>
      <c r="O87" s="548"/>
      <c r="P87" s="107"/>
    </row>
    <row r="88" spans="1:16" ht="21.75" hidden="1" thickBot="1">
      <c r="A88" s="53">
        <v>83</v>
      </c>
      <c r="B88" s="54" t="str">
        <f t="shared" si="6"/>
        <v>K2</v>
      </c>
      <c r="C88" s="69"/>
      <c r="D88" s="71" t="s">
        <v>770</v>
      </c>
      <c r="E88" s="70"/>
      <c r="F88" s="70"/>
      <c r="G88" s="172"/>
      <c r="H88" s="61"/>
      <c r="I88" s="70"/>
      <c r="J88" s="172"/>
      <c r="K88" s="59">
        <f t="shared" si="7"/>
        <v>0</v>
      </c>
      <c r="L88" s="104" t="s">
        <v>769</v>
      </c>
      <c r="M88" s="106"/>
      <c r="N88" s="548"/>
      <c r="O88" s="548"/>
      <c r="P88" s="107"/>
    </row>
    <row r="89" spans="1:16" ht="21.75" hidden="1" thickBot="1">
      <c r="A89" s="53">
        <v>84</v>
      </c>
      <c r="B89" s="54" t="str">
        <f t="shared" si="6"/>
        <v>K3</v>
      </c>
      <c r="C89" s="69"/>
      <c r="D89" s="71" t="s">
        <v>737</v>
      </c>
      <c r="E89" s="70"/>
      <c r="F89" s="70"/>
      <c r="G89" s="172"/>
      <c r="H89" s="61"/>
      <c r="I89" s="70"/>
      <c r="J89" s="172"/>
      <c r="K89" s="59">
        <f t="shared" si="7"/>
        <v>0</v>
      </c>
      <c r="L89" s="104" t="s">
        <v>736</v>
      </c>
      <c r="M89" s="106"/>
      <c r="N89" s="548"/>
      <c r="O89" s="548"/>
      <c r="P89" s="107"/>
    </row>
    <row r="90" spans="1:16" ht="21.75" hidden="1" thickBot="1">
      <c r="A90" s="53">
        <v>85</v>
      </c>
      <c r="B90" s="54" t="str">
        <f t="shared" si="6"/>
        <v>L1</v>
      </c>
      <c r="C90" s="69"/>
      <c r="D90" s="71" t="s">
        <v>710</v>
      </c>
      <c r="E90" s="70"/>
      <c r="F90" s="70"/>
      <c r="G90" s="172"/>
      <c r="H90" s="61"/>
      <c r="I90" s="70"/>
      <c r="J90" s="172"/>
      <c r="K90" s="59">
        <f t="shared" si="7"/>
        <v>0</v>
      </c>
      <c r="L90" s="104" t="s">
        <v>709</v>
      </c>
      <c r="M90" s="106"/>
      <c r="N90" s="548"/>
      <c r="O90" s="548"/>
      <c r="P90" s="107"/>
    </row>
    <row r="91" spans="1:16" ht="21.75" hidden="1" thickBot="1">
      <c r="A91" s="53">
        <v>86</v>
      </c>
      <c r="B91" s="54" t="str">
        <f t="shared" si="6"/>
        <v>L2</v>
      </c>
      <c r="C91" s="69"/>
      <c r="D91" s="71" t="s">
        <v>772</v>
      </c>
      <c r="E91" s="70"/>
      <c r="F91" s="70"/>
      <c r="G91" s="172"/>
      <c r="H91" s="61"/>
      <c r="I91" s="70"/>
      <c r="J91" s="172"/>
      <c r="K91" s="59">
        <f t="shared" si="7"/>
        <v>0</v>
      </c>
      <c r="L91" s="104" t="s">
        <v>771</v>
      </c>
      <c r="M91" s="106"/>
      <c r="N91" s="548"/>
      <c r="O91" s="548"/>
      <c r="P91" s="107"/>
    </row>
    <row r="92" spans="1:16" ht="21.75" hidden="1" thickBot="1">
      <c r="A92" s="53">
        <v>87</v>
      </c>
      <c r="B92" s="54" t="str">
        <f t="shared" si="6"/>
        <v>L3</v>
      </c>
      <c r="C92" s="69"/>
      <c r="D92" s="71" t="s">
        <v>774</v>
      </c>
      <c r="E92" s="70"/>
      <c r="F92" s="70"/>
      <c r="G92" s="172"/>
      <c r="H92" s="61"/>
      <c r="I92" s="70"/>
      <c r="J92" s="172"/>
      <c r="K92" s="59">
        <f t="shared" si="7"/>
        <v>0</v>
      </c>
      <c r="L92" s="104" t="s">
        <v>773</v>
      </c>
      <c r="M92" s="106"/>
      <c r="N92" s="548"/>
      <c r="O92" s="548"/>
      <c r="P92" s="107"/>
    </row>
    <row r="93" spans="1:16" ht="21.75" hidden="1" thickBot="1">
      <c r="A93" s="53">
        <v>88</v>
      </c>
      <c r="B93" s="54" t="str">
        <f t="shared" si="6"/>
        <v>M1</v>
      </c>
      <c r="C93" s="69"/>
      <c r="D93" s="71" t="s">
        <v>712</v>
      </c>
      <c r="E93" s="70"/>
      <c r="F93" s="70"/>
      <c r="G93" s="172"/>
      <c r="H93" s="61"/>
      <c r="I93" s="70"/>
      <c r="J93" s="172"/>
      <c r="K93" s="59">
        <f t="shared" si="7"/>
        <v>0</v>
      </c>
      <c r="L93" s="104" t="s">
        <v>711</v>
      </c>
      <c r="M93" s="106"/>
      <c r="N93" s="548"/>
      <c r="O93" s="548"/>
      <c r="P93" s="107"/>
    </row>
    <row r="94" spans="1:16" ht="21.75" hidden="1" thickBot="1">
      <c r="A94" s="53">
        <v>89</v>
      </c>
      <c r="B94" s="54" t="str">
        <f t="shared" si="6"/>
        <v>M2</v>
      </c>
      <c r="C94" s="69"/>
      <c r="D94" s="71" t="s">
        <v>722</v>
      </c>
      <c r="E94" s="70"/>
      <c r="F94" s="70"/>
      <c r="G94" s="172"/>
      <c r="H94" s="61"/>
      <c r="I94" s="70"/>
      <c r="J94" s="172"/>
      <c r="K94" s="59">
        <f t="shared" si="7"/>
        <v>0</v>
      </c>
      <c r="L94" s="104" t="s">
        <v>721</v>
      </c>
      <c r="M94" s="106"/>
      <c r="N94" s="548"/>
      <c r="O94" s="548"/>
      <c r="P94" s="107"/>
    </row>
    <row r="95" spans="1:16" ht="21.75" hidden="1" thickBot="1">
      <c r="A95" s="53">
        <v>90</v>
      </c>
      <c r="B95" s="54" t="str">
        <f t="shared" si="6"/>
        <v>M3</v>
      </c>
      <c r="C95" s="69"/>
      <c r="D95" s="104" t="s">
        <v>775</v>
      </c>
      <c r="E95" s="104"/>
      <c r="F95" s="70"/>
      <c r="G95" s="172"/>
      <c r="H95" s="61"/>
      <c r="I95" s="70"/>
      <c r="J95" s="172"/>
      <c r="K95" s="59">
        <f t="shared" si="7"/>
        <v>0</v>
      </c>
      <c r="L95" s="71" t="s">
        <v>775</v>
      </c>
      <c r="M95" s="106"/>
      <c r="N95" s="548"/>
      <c r="O95" s="548"/>
      <c r="P95" s="107"/>
    </row>
    <row r="96" spans="1:16" ht="21.75" hidden="1" thickBot="1">
      <c r="A96" s="53">
        <v>91</v>
      </c>
      <c r="B96" s="54" t="str">
        <f t="shared" si="6"/>
        <v>O1</v>
      </c>
      <c r="C96" s="69"/>
      <c r="D96" s="104" t="s">
        <v>714</v>
      </c>
      <c r="E96" s="104"/>
      <c r="F96" s="70"/>
      <c r="G96" s="172"/>
      <c r="H96" s="61"/>
      <c r="I96" s="70"/>
      <c r="J96" s="172"/>
      <c r="K96" s="59">
        <f t="shared" si="7"/>
        <v>0</v>
      </c>
      <c r="L96" s="71" t="s">
        <v>715</v>
      </c>
      <c r="M96" s="106"/>
      <c r="N96" s="548"/>
      <c r="O96" s="548"/>
      <c r="P96" s="107"/>
    </row>
    <row r="97" spans="1:16" ht="21.75" hidden="1" thickBot="1">
      <c r="A97" s="53">
        <v>92</v>
      </c>
      <c r="B97" s="54" t="str">
        <f t="shared" si="6"/>
        <v>O2</v>
      </c>
      <c r="C97" s="69"/>
      <c r="D97" s="104" t="s">
        <v>718</v>
      </c>
      <c r="E97" s="104"/>
      <c r="F97" s="70"/>
      <c r="G97" s="172"/>
      <c r="H97" s="61"/>
      <c r="I97" s="70"/>
      <c r="J97" s="172"/>
      <c r="K97" s="59">
        <f t="shared" si="7"/>
        <v>0</v>
      </c>
      <c r="L97" s="71" t="s">
        <v>719</v>
      </c>
      <c r="M97" s="106"/>
      <c r="N97" s="548"/>
      <c r="O97" s="548"/>
      <c r="P97" s="107"/>
    </row>
    <row r="98" spans="1:16" ht="21.75" hidden="1" thickBot="1">
      <c r="A98" s="53">
        <v>93</v>
      </c>
      <c r="B98" s="54" t="str">
        <f t="shared" si="6"/>
        <v>O3</v>
      </c>
      <c r="C98" s="69"/>
      <c r="D98" s="104" t="s">
        <v>690</v>
      </c>
      <c r="E98" s="104"/>
      <c r="F98" s="70"/>
      <c r="G98" s="172"/>
      <c r="H98" s="61"/>
      <c r="I98" s="70"/>
      <c r="J98" s="172"/>
      <c r="K98" s="59">
        <f t="shared" si="7"/>
        <v>0</v>
      </c>
      <c r="L98" s="71" t="s">
        <v>749</v>
      </c>
      <c r="M98" s="106"/>
      <c r="N98" s="548"/>
      <c r="O98" s="548"/>
      <c r="P98" s="107"/>
    </row>
    <row r="99" spans="1:16" ht="21.75" hidden="1" thickBot="1">
      <c r="A99" s="53">
        <v>94</v>
      </c>
      <c r="B99" s="54" t="str">
        <f t="shared" si="6"/>
        <v>P1</v>
      </c>
      <c r="C99" s="69"/>
      <c r="D99" s="104" t="s">
        <v>692</v>
      </c>
      <c r="E99" s="104"/>
      <c r="F99" s="70"/>
      <c r="G99" s="172"/>
      <c r="H99" s="61"/>
      <c r="I99" s="70"/>
      <c r="J99" s="172"/>
      <c r="K99" s="59">
        <f t="shared" si="7"/>
        <v>0</v>
      </c>
      <c r="L99" s="71" t="s">
        <v>716</v>
      </c>
      <c r="M99" s="106"/>
      <c r="N99" s="548"/>
      <c r="O99" s="548"/>
      <c r="P99" s="107"/>
    </row>
    <row r="100" spans="1:16" ht="21.75" hidden="1" thickBot="1">
      <c r="A100" s="53">
        <v>95</v>
      </c>
      <c r="B100" s="54" t="str">
        <f t="shared" si="6"/>
        <v>P2</v>
      </c>
      <c r="C100" s="99"/>
      <c r="D100" s="105" t="s">
        <v>694</v>
      </c>
      <c r="E100" s="105"/>
      <c r="F100" s="150"/>
      <c r="G100" s="173"/>
      <c r="H100" s="99"/>
      <c r="I100" s="99"/>
      <c r="J100" s="173"/>
      <c r="K100" s="59">
        <f t="shared" si="7"/>
        <v>0</v>
      </c>
      <c r="L100" s="101" t="s">
        <v>695</v>
      </c>
      <c r="M100" s="108"/>
      <c r="N100" s="548"/>
      <c r="O100" s="548"/>
      <c r="P100" s="109"/>
    </row>
    <row r="101" spans="1:16" ht="21.75" hidden="1" thickBot="1">
      <c r="A101" s="53">
        <v>96</v>
      </c>
      <c r="B101" s="54" t="str">
        <f t="shared" si="6"/>
        <v>P3</v>
      </c>
      <c r="C101" s="69"/>
      <c r="D101" s="104" t="s">
        <v>691</v>
      </c>
      <c r="E101" s="104"/>
      <c r="F101" s="70"/>
      <c r="G101" s="172"/>
      <c r="H101" s="61"/>
      <c r="I101" s="70"/>
      <c r="J101" s="172"/>
      <c r="K101" s="59">
        <f>G101+J101</f>
        <v>0</v>
      </c>
      <c r="L101" s="71" t="s">
        <v>748</v>
      </c>
      <c r="M101" s="106"/>
      <c r="N101" s="549"/>
      <c r="O101" s="549"/>
      <c r="P101" s="107"/>
    </row>
    <row r="102" spans="1:16" ht="21.75" hidden="1" thickBot="1">
      <c r="A102" s="53">
        <v>97</v>
      </c>
      <c r="B102" s="54" t="str">
        <f t="shared" si="6"/>
        <v>N1</v>
      </c>
      <c r="C102" s="69"/>
      <c r="D102" s="104" t="s">
        <v>713</v>
      </c>
      <c r="E102" s="104"/>
      <c r="F102" s="70"/>
      <c r="G102" s="172"/>
      <c r="H102" s="61"/>
      <c r="I102" s="70"/>
      <c r="J102" s="172"/>
      <c r="K102" s="59">
        <f>G102+J102</f>
        <v>0</v>
      </c>
      <c r="L102" s="71" t="s">
        <v>713</v>
      </c>
      <c r="M102" s="106"/>
      <c r="N102" s="548"/>
      <c r="O102" s="548"/>
      <c r="P102" s="107"/>
    </row>
    <row r="103" spans="1:16" ht="21.75" hidden="1" thickBot="1">
      <c r="A103" s="53">
        <v>98</v>
      </c>
      <c r="B103" s="54" t="str">
        <f t="shared" si="6"/>
        <v>N2</v>
      </c>
      <c r="C103" s="69"/>
      <c r="D103" s="104" t="s">
        <v>720</v>
      </c>
      <c r="E103" s="104"/>
      <c r="F103" s="70"/>
      <c r="G103" s="172"/>
      <c r="H103" s="61"/>
      <c r="I103" s="70"/>
      <c r="J103" s="172"/>
      <c r="K103" s="59">
        <f>G103+J103</f>
        <v>0</v>
      </c>
      <c r="L103" s="71" t="s">
        <v>720</v>
      </c>
      <c r="M103" s="106"/>
      <c r="P103" s="107"/>
    </row>
    <row r="104" spans="1:16" ht="21.75" hidden="1" thickBot="1">
      <c r="A104" s="53">
        <v>99</v>
      </c>
      <c r="B104" s="54" t="str">
        <f t="shared" si="6"/>
        <v>N3</v>
      </c>
      <c r="C104" s="99"/>
      <c r="D104" s="104" t="s">
        <v>689</v>
      </c>
      <c r="E104" s="104"/>
      <c r="F104" s="150"/>
      <c r="G104" s="173"/>
      <c r="H104" s="99"/>
      <c r="I104" s="99"/>
      <c r="J104" s="173"/>
      <c r="K104" s="59">
        <f>G104+J104</f>
        <v>0</v>
      </c>
      <c r="L104" s="68" t="s">
        <v>776</v>
      </c>
      <c r="M104" s="108"/>
      <c r="P104" s="109"/>
    </row>
    <row r="105" spans="1:16" ht="21.75" hidden="1" thickBot="1">
      <c r="A105" s="53">
        <v>100</v>
      </c>
      <c r="B105" s="54">
        <f t="shared" si="6"/>
        <v>0</v>
      </c>
      <c r="C105" s="99"/>
      <c r="D105" s="68"/>
      <c r="E105" s="68"/>
      <c r="F105" s="150"/>
      <c r="G105" s="173"/>
      <c r="H105" s="99"/>
      <c r="I105" s="99"/>
      <c r="J105" s="173"/>
      <c r="K105" s="59">
        <f>G105+J105</f>
        <v>0</v>
      </c>
      <c r="L105" s="104"/>
      <c r="M105" s="110"/>
      <c r="P105" s="111"/>
    </row>
    <row r="106" spans="1:16" ht="21.75" thickBot="1">
      <c r="A106" s="235"/>
      <c r="B106" s="223"/>
      <c r="C106" s="65"/>
      <c r="D106" s="224"/>
      <c r="E106" s="224"/>
      <c r="F106" s="225"/>
      <c r="G106" s="226"/>
      <c r="H106" s="65"/>
      <c r="I106" s="65"/>
      <c r="J106" s="226"/>
      <c r="K106" s="228"/>
      <c r="L106" s="229"/>
      <c r="M106" s="202"/>
      <c r="P106" s="62"/>
    </row>
    <row r="107" spans="1:13" ht="21">
      <c r="A107" s="203"/>
      <c r="B107" s="73"/>
      <c r="C107" s="62"/>
      <c r="K107" s="227" t="s">
        <v>927</v>
      </c>
      <c r="M107" s="83"/>
    </row>
    <row r="108" spans="1:13" ht="21">
      <c r="A108" s="62"/>
      <c r="B108" s="73"/>
      <c r="C108" s="62"/>
      <c r="E108" s="218" t="s">
        <v>689</v>
      </c>
      <c r="F108" s="219" t="s">
        <v>925</v>
      </c>
      <c r="G108" s="219" t="s">
        <v>931</v>
      </c>
      <c r="H108" s="219" t="s">
        <v>926</v>
      </c>
      <c r="I108" s="154"/>
      <c r="J108" s="221"/>
      <c r="K108" s="218" t="s">
        <v>925</v>
      </c>
      <c r="M108" s="23" t="s">
        <v>929</v>
      </c>
    </row>
    <row r="109" spans="5:13" ht="21">
      <c r="E109" s="218" t="s">
        <v>923</v>
      </c>
      <c r="F109" s="219" t="s">
        <v>401</v>
      </c>
      <c r="G109" s="219" t="s">
        <v>931</v>
      </c>
      <c r="H109" s="219" t="s">
        <v>932</v>
      </c>
      <c r="I109" s="154"/>
      <c r="J109" s="221"/>
      <c r="K109" s="219" t="s">
        <v>932</v>
      </c>
      <c r="M109" s="23" t="s">
        <v>930</v>
      </c>
    </row>
    <row r="110" spans="5:13" ht="21">
      <c r="E110" s="218" t="s">
        <v>924</v>
      </c>
      <c r="F110" s="219" t="s">
        <v>936</v>
      </c>
      <c r="G110" s="219" t="s">
        <v>931</v>
      </c>
      <c r="H110" s="219" t="s">
        <v>937</v>
      </c>
      <c r="I110" s="154"/>
      <c r="J110" s="221"/>
      <c r="K110" s="218" t="s">
        <v>936</v>
      </c>
      <c r="M110" s="23" t="s">
        <v>928</v>
      </c>
    </row>
    <row r="111" spans="4:11" ht="21">
      <c r="D111" s="218"/>
      <c r="E111" s="219"/>
      <c r="G111" s="220"/>
      <c r="H111" s="154"/>
      <c r="I111" s="154"/>
      <c r="J111" s="221"/>
      <c r="K111" s="222"/>
    </row>
    <row r="112" spans="4:11" ht="21">
      <c r="D112" s="218"/>
      <c r="E112" s="219"/>
      <c r="G112" s="220"/>
      <c r="H112" s="154"/>
      <c r="I112" s="154"/>
      <c r="J112" s="221"/>
      <c r="K112" s="222"/>
    </row>
    <row r="113" spans="4:11" ht="21">
      <c r="D113" s="218"/>
      <c r="E113" s="219"/>
      <c r="G113" s="220"/>
      <c r="H113" s="154"/>
      <c r="I113" s="154"/>
      <c r="J113" s="221"/>
      <c r="K113" s="222"/>
    </row>
    <row r="114" spans="4:11" ht="21">
      <c r="D114" s="218"/>
      <c r="E114" s="219"/>
      <c r="G114" s="220"/>
      <c r="H114" s="154"/>
      <c r="I114" s="154"/>
      <c r="J114" s="221"/>
      <c r="K114" s="222"/>
    </row>
    <row r="115" spans="4:11" ht="21">
      <c r="D115" s="218"/>
      <c r="E115" s="219"/>
      <c r="G115" s="220"/>
      <c r="H115" s="154"/>
      <c r="I115" s="154"/>
      <c r="J115" s="221"/>
      <c r="K115" s="222"/>
    </row>
  </sheetData>
  <sheetProtection/>
  <mergeCells count="2">
    <mergeCell ref="N4:N5"/>
    <mergeCell ref="O4:O5"/>
  </mergeCells>
  <printOptions horizontalCentered="1"/>
  <pageMargins left="0.25" right="0.25" top="0.75" bottom="0.75" header="0.3" footer="0.3"/>
  <pageSetup fitToHeight="1" fitToWidth="1" horizontalDpi="600" verticalDpi="600" orientation="landscape" paperSize="9" scale="45" r:id="rId1"/>
</worksheet>
</file>

<file path=xl/worksheets/sheet3.xml><?xml version="1.0" encoding="utf-8"?>
<worksheet xmlns="http://schemas.openxmlformats.org/spreadsheetml/2006/main" xmlns:r="http://schemas.openxmlformats.org/officeDocument/2006/relationships">
  <sheetPr>
    <pageSetUpPr fitToPage="1"/>
  </sheetPr>
  <dimension ref="B1:Y151"/>
  <sheetViews>
    <sheetView zoomScale="70" zoomScaleNormal="70" zoomScalePageLayoutView="0" workbookViewId="0" topLeftCell="A1">
      <selection activeCell="A1" sqref="A1"/>
    </sheetView>
  </sheetViews>
  <sheetFormatPr defaultColWidth="9.00390625" defaultRowHeight="16.5"/>
  <cols>
    <col min="1" max="1" width="3.75390625" style="317" customWidth="1"/>
    <col min="2" max="2" width="25.875" style="317" customWidth="1"/>
    <col min="3" max="3" width="12.75390625" style="317" customWidth="1"/>
    <col min="4" max="4" width="12.625" style="319" customWidth="1"/>
    <col min="5" max="7" width="12.625" style="317" customWidth="1"/>
    <col min="8" max="8" width="12.625" style="330" customWidth="1"/>
    <col min="9" max="9" width="17.625" style="317" bestFit="1" customWidth="1"/>
    <col min="10" max="10" width="12.75390625" style="330" customWidth="1"/>
    <col min="11" max="12" width="12.75390625" style="317" customWidth="1"/>
    <col min="13" max="13" width="17.625" style="317" bestFit="1" customWidth="1"/>
    <col min="14" max="14" width="12.75390625" style="578" customWidth="1"/>
    <col min="15" max="15" width="12.75390625" style="317" customWidth="1"/>
    <col min="16" max="16" width="13.875" style="317" customWidth="1"/>
    <col min="17" max="17" width="23.75390625" style="317" customWidth="1"/>
    <col min="18" max="18" width="9.00390625" style="317" customWidth="1"/>
    <col min="19" max="19" width="24.50390625" style="317" bestFit="1" customWidth="1"/>
    <col min="20" max="23" width="9.00390625" style="317" customWidth="1"/>
    <col min="24" max="24" width="20.125" style="317" bestFit="1" customWidth="1"/>
    <col min="25" max="25" width="27.375" style="317" bestFit="1" customWidth="1"/>
    <col min="26" max="16384" width="9.00390625" style="317" customWidth="1"/>
  </cols>
  <sheetData>
    <row r="1" spans="2:3" ht="16.5" customHeight="1">
      <c r="B1" s="318" t="s">
        <v>1267</v>
      </c>
      <c r="C1" s="316"/>
    </row>
    <row r="2" spans="2:3" ht="16.5" customHeight="1">
      <c r="B2" s="318"/>
      <c r="C2" s="316"/>
    </row>
    <row r="3" spans="2:3" ht="16.5" customHeight="1">
      <c r="B3" s="318" t="s">
        <v>1268</v>
      </c>
      <c r="C3" s="316"/>
    </row>
    <row r="4" spans="2:3" ht="16.5" customHeight="1">
      <c r="B4" s="318" t="s">
        <v>1269</v>
      </c>
      <c r="C4" s="316"/>
    </row>
    <row r="5" spans="2:9" ht="16.5" customHeight="1">
      <c r="B5" s="320" t="s">
        <v>1270</v>
      </c>
      <c r="C5" s="321"/>
      <c r="D5" s="322"/>
      <c r="E5" s="323"/>
      <c r="F5" s="323"/>
      <c r="G5" s="323"/>
      <c r="H5" s="530"/>
      <c r="I5" s="323"/>
    </row>
    <row r="6" spans="2:9" ht="16.5" customHeight="1">
      <c r="B6" s="320" t="s">
        <v>1271</v>
      </c>
      <c r="C6" s="321"/>
      <c r="D6" s="322"/>
      <c r="E6" s="323"/>
      <c r="F6" s="323"/>
      <c r="G6" s="323"/>
      <c r="H6" s="530"/>
      <c r="I6" s="323"/>
    </row>
    <row r="7" spans="2:18" ht="16.5" customHeight="1">
      <c r="B7" s="324"/>
      <c r="C7" s="325" t="s">
        <v>21</v>
      </c>
      <c r="D7" s="325" t="s">
        <v>20</v>
      </c>
      <c r="E7" s="325" t="s">
        <v>13</v>
      </c>
      <c r="F7" s="325" t="s">
        <v>16</v>
      </c>
      <c r="G7" s="325" t="s">
        <v>58</v>
      </c>
      <c r="H7" s="325" t="s">
        <v>7</v>
      </c>
      <c r="I7" s="325" t="s">
        <v>59</v>
      </c>
      <c r="J7" s="325" t="s">
        <v>60</v>
      </c>
      <c r="K7" s="319"/>
      <c r="L7" s="319"/>
      <c r="M7" s="319"/>
      <c r="N7" s="579"/>
      <c r="O7" s="319"/>
      <c r="P7" s="319"/>
      <c r="Q7" s="319"/>
      <c r="R7" s="319"/>
    </row>
    <row r="8" spans="2:18" ht="16.5" customHeight="1">
      <c r="B8" s="326"/>
      <c r="C8" s="327" t="s">
        <v>294</v>
      </c>
      <c r="D8" s="327" t="s">
        <v>296</v>
      </c>
      <c r="E8" s="327" t="s">
        <v>297</v>
      </c>
      <c r="F8" s="327" t="s">
        <v>298</v>
      </c>
      <c r="G8" s="327" t="s">
        <v>299</v>
      </c>
      <c r="H8" s="327" t="s">
        <v>300</v>
      </c>
      <c r="I8" s="327" t="s">
        <v>301</v>
      </c>
      <c r="J8" s="327" t="s">
        <v>302</v>
      </c>
      <c r="K8" s="328"/>
      <c r="L8" s="328"/>
      <c r="M8" s="328"/>
      <c r="N8" s="579"/>
      <c r="O8" s="328"/>
      <c r="P8" s="328"/>
      <c r="Q8" s="328"/>
      <c r="R8" s="328"/>
    </row>
    <row r="9" spans="2:18" ht="16.5" customHeight="1">
      <c r="B9" s="326"/>
      <c r="C9" s="327" t="s">
        <v>684</v>
      </c>
      <c r="D9" s="327" t="s">
        <v>312</v>
      </c>
      <c r="E9" s="327" t="s">
        <v>307</v>
      </c>
      <c r="F9" s="327" t="s">
        <v>308</v>
      </c>
      <c r="G9" s="327" t="s">
        <v>113</v>
      </c>
      <c r="H9" s="327" t="s">
        <v>37</v>
      </c>
      <c r="I9" s="327" t="s">
        <v>36</v>
      </c>
      <c r="J9" s="327" t="s">
        <v>171</v>
      </c>
      <c r="K9" s="328"/>
      <c r="L9" s="328"/>
      <c r="M9" s="328"/>
      <c r="N9" s="579"/>
      <c r="O9" s="328"/>
      <c r="P9" s="328"/>
      <c r="Q9" s="328"/>
      <c r="R9" s="328"/>
    </row>
    <row r="10" spans="2:18" ht="16.5" customHeight="1">
      <c r="B10" s="326"/>
      <c r="C10" s="329" t="s">
        <v>685</v>
      </c>
      <c r="D10" s="329" t="s">
        <v>40</v>
      </c>
      <c r="E10" s="329" t="s">
        <v>41</v>
      </c>
      <c r="F10" s="329" t="s">
        <v>42</v>
      </c>
      <c r="G10" s="329" t="s">
        <v>43</v>
      </c>
      <c r="H10" s="329" t="s">
        <v>185</v>
      </c>
      <c r="I10" s="329" t="s">
        <v>686</v>
      </c>
      <c r="J10" s="329" t="s">
        <v>687</v>
      </c>
      <c r="K10" s="328"/>
      <c r="L10" s="328"/>
      <c r="M10" s="328"/>
      <c r="N10" s="579"/>
      <c r="O10" s="328"/>
      <c r="P10" s="328"/>
      <c r="Q10" s="328"/>
      <c r="R10" s="328"/>
    </row>
    <row r="11" spans="2:10" ht="16.5" customHeight="1">
      <c r="B11" s="326"/>
      <c r="C11" s="580"/>
      <c r="D11" s="580"/>
      <c r="E11" s="580"/>
      <c r="F11" s="580"/>
      <c r="G11" s="580"/>
      <c r="H11" s="580"/>
      <c r="I11" s="580"/>
      <c r="J11" s="581"/>
    </row>
    <row r="12" spans="2:10" ht="16.5" customHeight="1">
      <c r="B12" s="318"/>
      <c r="C12" s="582" t="s">
        <v>178</v>
      </c>
      <c r="D12" s="582" t="s">
        <v>179</v>
      </c>
      <c r="E12" s="582" t="s">
        <v>180</v>
      </c>
      <c r="F12" s="582" t="s">
        <v>181</v>
      </c>
      <c r="G12" s="582" t="s">
        <v>182</v>
      </c>
      <c r="H12" s="582" t="s">
        <v>183</v>
      </c>
      <c r="I12" s="539" t="s">
        <v>184</v>
      </c>
      <c r="J12" s="325" t="s">
        <v>177</v>
      </c>
    </row>
    <row r="13" spans="2:10" ht="16.5" customHeight="1">
      <c r="B13" s="318"/>
      <c r="C13" s="327" t="s">
        <v>304</v>
      </c>
      <c r="D13" s="327" t="s">
        <v>305</v>
      </c>
      <c r="E13" s="327" t="s">
        <v>27</v>
      </c>
      <c r="F13" s="327" t="s">
        <v>28</v>
      </c>
      <c r="G13" s="327" t="s">
        <v>29</v>
      </c>
      <c r="H13" s="327" t="s">
        <v>30</v>
      </c>
      <c r="I13" s="327" t="s">
        <v>112</v>
      </c>
      <c r="J13" s="327" t="s">
        <v>306</v>
      </c>
    </row>
    <row r="14" spans="2:10" ht="16.5" customHeight="1">
      <c r="B14" s="318"/>
      <c r="C14" s="327" t="s">
        <v>268</v>
      </c>
      <c r="D14" s="327" t="s">
        <v>267</v>
      </c>
      <c r="E14" s="327" t="s">
        <v>309</v>
      </c>
      <c r="F14" s="327" t="s">
        <v>310</v>
      </c>
      <c r="G14" s="327" t="s">
        <v>33</v>
      </c>
      <c r="H14" s="327" t="s">
        <v>32</v>
      </c>
      <c r="I14" s="327" t="s">
        <v>31</v>
      </c>
      <c r="J14" s="327" t="s">
        <v>311</v>
      </c>
    </row>
    <row r="15" spans="2:10" ht="16.5" customHeight="1">
      <c r="B15" s="330"/>
      <c r="C15" s="327" t="s">
        <v>688</v>
      </c>
      <c r="D15" s="327" t="s">
        <v>269</v>
      </c>
      <c r="E15" s="327" t="s">
        <v>783</v>
      </c>
      <c r="F15" s="327" t="s">
        <v>783</v>
      </c>
      <c r="G15" s="327" t="s">
        <v>783</v>
      </c>
      <c r="H15" s="327" t="s">
        <v>689</v>
      </c>
      <c r="I15" s="327" t="s">
        <v>690</v>
      </c>
      <c r="J15" s="327" t="s">
        <v>691</v>
      </c>
    </row>
    <row r="16" spans="2:9" ht="16.5" customHeight="1">
      <c r="B16" s="320"/>
      <c r="D16" s="317"/>
      <c r="I16" s="326"/>
    </row>
    <row r="17" spans="2:7" ht="16.5" customHeight="1">
      <c r="B17" s="320" t="s">
        <v>1261</v>
      </c>
      <c r="C17" s="323"/>
      <c r="D17" s="322"/>
      <c r="E17" s="323"/>
      <c r="F17" s="323"/>
      <c r="G17" s="323"/>
    </row>
    <row r="18" spans="2:7" ht="16.5" customHeight="1">
      <c r="B18" s="320" t="s">
        <v>1262</v>
      </c>
      <c r="C18" s="323"/>
      <c r="D18" s="322"/>
      <c r="E18" s="323"/>
      <c r="F18" s="323"/>
      <c r="G18" s="323"/>
    </row>
    <row r="19" spans="2:7" ht="16.5" customHeight="1">
      <c r="B19" s="320"/>
      <c r="C19" s="323"/>
      <c r="D19" s="322"/>
      <c r="E19" s="323"/>
      <c r="F19" s="323"/>
      <c r="G19" s="323"/>
    </row>
    <row r="20" ht="16.5" customHeight="1">
      <c r="D20" s="317"/>
    </row>
    <row r="21" spans="2:4" ht="16.5" customHeight="1">
      <c r="B21" s="318" t="s">
        <v>1263</v>
      </c>
      <c r="D21" s="328"/>
    </row>
    <row r="22" spans="3:14" ht="16.5" customHeight="1">
      <c r="C22" s="415"/>
      <c r="D22" s="415"/>
      <c r="E22" s="355"/>
      <c r="F22" s="355"/>
      <c r="G22" s="355"/>
      <c r="H22" s="356"/>
      <c r="I22" s="355"/>
      <c r="J22" s="356"/>
      <c r="L22" s="328"/>
      <c r="M22" s="328"/>
      <c r="N22" s="579"/>
    </row>
    <row r="23" spans="3:14" ht="16.5" customHeight="1">
      <c r="C23" s="583"/>
      <c r="D23" s="415"/>
      <c r="E23" s="355"/>
      <c r="F23" s="355"/>
      <c r="G23" s="355"/>
      <c r="H23" s="356"/>
      <c r="I23" s="355"/>
      <c r="J23" s="356"/>
      <c r="L23" s="328"/>
      <c r="M23" s="328"/>
      <c r="N23" s="579"/>
    </row>
    <row r="24" spans="2:14" ht="16.5" customHeight="1">
      <c r="B24" s="370" t="str">
        <f>'男子賽程'!S7</f>
        <v>Alps</v>
      </c>
      <c r="C24" s="353" t="s">
        <v>116</v>
      </c>
      <c r="D24" s="415"/>
      <c r="E24" s="355"/>
      <c r="F24" s="355"/>
      <c r="G24" s="355"/>
      <c r="H24" s="356"/>
      <c r="I24" s="355"/>
      <c r="J24" s="356"/>
      <c r="L24" s="328"/>
      <c r="M24" s="328"/>
      <c r="N24" s="579"/>
    </row>
    <row r="25" spans="2:14" ht="16.5" customHeight="1">
      <c r="B25" s="355"/>
      <c r="C25" s="626" t="s">
        <v>164</v>
      </c>
      <c r="D25" s="584"/>
      <c r="E25" s="355"/>
      <c r="F25" s="355"/>
      <c r="G25" s="355"/>
      <c r="H25" s="356"/>
      <c r="I25" s="355"/>
      <c r="J25" s="356"/>
      <c r="L25" s="627"/>
      <c r="M25" s="328"/>
      <c r="N25" s="579"/>
    </row>
    <row r="26" spans="2:14" ht="16.5" customHeight="1">
      <c r="B26" s="355"/>
      <c r="C26" s="628"/>
      <c r="D26" s="585" t="str">
        <f>B24</f>
        <v>Alps</v>
      </c>
      <c r="E26" s="360"/>
      <c r="F26" s="361"/>
      <c r="G26" s="361"/>
      <c r="H26" s="402"/>
      <c r="I26" s="361"/>
      <c r="J26" s="356"/>
      <c r="L26" s="328"/>
      <c r="M26" s="339"/>
      <c r="N26" s="586"/>
    </row>
    <row r="27" spans="2:14" ht="16.5" customHeight="1">
      <c r="B27" s="362" t="s">
        <v>329</v>
      </c>
      <c r="C27" s="378" t="s">
        <v>1128</v>
      </c>
      <c r="D27" s="626"/>
      <c r="E27" s="414"/>
      <c r="F27" s="587"/>
      <c r="G27" s="361"/>
      <c r="H27" s="402"/>
      <c r="I27" s="361"/>
      <c r="J27" s="356"/>
      <c r="L27" s="328"/>
      <c r="M27" s="339"/>
      <c r="N27" s="586"/>
    </row>
    <row r="28" spans="2:14" ht="16.5" customHeight="1">
      <c r="B28" s="355"/>
      <c r="C28" s="588"/>
      <c r="D28" s="626" t="s">
        <v>1096</v>
      </c>
      <c r="E28" s="399"/>
      <c r="F28" s="589" t="str">
        <f>D26</f>
        <v>Alps</v>
      </c>
      <c r="G28" s="361"/>
      <c r="H28" s="402"/>
      <c r="I28" s="361"/>
      <c r="J28" s="356"/>
      <c r="L28" s="328"/>
      <c r="M28" s="627"/>
      <c r="N28" s="629"/>
    </row>
    <row r="29" spans="2:14" ht="16.5" customHeight="1">
      <c r="B29" s="355"/>
      <c r="C29" s="588"/>
      <c r="D29" s="628"/>
      <c r="E29" s="399"/>
      <c r="F29" s="590"/>
      <c r="G29" s="361"/>
      <c r="H29" s="402"/>
      <c r="I29" s="361"/>
      <c r="J29" s="356"/>
      <c r="L29" s="328"/>
      <c r="M29" s="627"/>
      <c r="N29" s="629"/>
    </row>
    <row r="30" spans="2:14" ht="16.5" customHeight="1">
      <c r="B30" s="370" t="str">
        <f>'男子賽程'!AB49</f>
        <v>哈佬邁阿密</v>
      </c>
      <c r="C30" s="353" t="s">
        <v>693</v>
      </c>
      <c r="D30" s="407"/>
      <c r="E30" s="391"/>
      <c r="F30" s="590"/>
      <c r="G30" s="374"/>
      <c r="H30" s="402"/>
      <c r="I30" s="361"/>
      <c r="J30" s="356"/>
      <c r="L30" s="328"/>
      <c r="M30" s="339"/>
      <c r="N30" s="586"/>
    </row>
    <row r="31" spans="2:14" ht="16.5" customHeight="1">
      <c r="B31" s="355"/>
      <c r="C31" s="626" t="s">
        <v>167</v>
      </c>
      <c r="D31" s="585" t="str">
        <f>B30</f>
        <v>哈佬邁阿密</v>
      </c>
      <c r="E31" s="630"/>
      <c r="F31" s="590"/>
      <c r="G31" s="374"/>
      <c r="H31" s="402"/>
      <c r="I31" s="361"/>
      <c r="J31" s="356"/>
      <c r="L31" s="627"/>
      <c r="M31" s="339"/>
      <c r="N31" s="631"/>
    </row>
    <row r="32" spans="2:14" ht="16.5" customHeight="1">
      <c r="B32" s="355"/>
      <c r="C32" s="628"/>
      <c r="D32" s="632"/>
      <c r="E32" s="391"/>
      <c r="F32" s="590"/>
      <c r="G32" s="374"/>
      <c r="H32" s="402"/>
      <c r="I32" s="361"/>
      <c r="J32" s="356"/>
      <c r="L32" s="328"/>
      <c r="M32" s="339"/>
      <c r="N32" s="586"/>
    </row>
    <row r="33" spans="2:14" ht="16.5" customHeight="1">
      <c r="B33" s="370" t="str">
        <f>H106</f>
        <v>Special</v>
      </c>
      <c r="C33" s="378" t="s">
        <v>75</v>
      </c>
      <c r="D33" s="360"/>
      <c r="E33" s="633"/>
      <c r="F33" s="626" t="s">
        <v>904</v>
      </c>
      <c r="G33" s="633"/>
      <c r="H33" s="402"/>
      <c r="I33" s="361"/>
      <c r="J33" s="356"/>
      <c r="L33" s="328"/>
      <c r="M33" s="339"/>
      <c r="N33" s="634"/>
    </row>
    <row r="34" spans="2:14" ht="16.5" customHeight="1">
      <c r="B34" s="355"/>
      <c r="C34" s="588"/>
      <c r="D34" s="391"/>
      <c r="E34" s="391"/>
      <c r="F34" s="628"/>
      <c r="G34" s="355"/>
      <c r="H34" s="356"/>
      <c r="I34" s="355"/>
      <c r="J34" s="356"/>
      <c r="L34" s="328"/>
      <c r="M34" s="339"/>
      <c r="N34" s="586"/>
    </row>
    <row r="35" spans="3:14" ht="16.5" customHeight="1">
      <c r="C35" s="588"/>
      <c r="D35" s="391"/>
      <c r="E35" s="391"/>
      <c r="F35" s="590"/>
      <c r="G35" s="355"/>
      <c r="H35" s="356"/>
      <c r="I35" s="355"/>
      <c r="J35" s="356"/>
      <c r="L35" s="328"/>
      <c r="M35" s="339"/>
      <c r="N35" s="586"/>
    </row>
    <row r="36" spans="2:14" ht="16.5" customHeight="1">
      <c r="B36" s="370" t="str">
        <f>'男子賽程'!S43</f>
        <v>SCAA-K&amp;L</v>
      </c>
      <c r="C36" s="353" t="s">
        <v>164</v>
      </c>
      <c r="D36" s="633"/>
      <c r="E36" s="399"/>
      <c r="F36" s="590"/>
      <c r="G36" s="355"/>
      <c r="H36" s="356"/>
      <c r="I36" s="355"/>
      <c r="J36" s="356"/>
      <c r="L36" s="328"/>
      <c r="M36" s="627"/>
      <c r="N36" s="629"/>
    </row>
    <row r="37" spans="2:14" ht="16.5" customHeight="1">
      <c r="B37" s="355"/>
      <c r="C37" s="626" t="s">
        <v>201</v>
      </c>
      <c r="D37" s="635"/>
      <c r="E37" s="391"/>
      <c r="F37" s="590"/>
      <c r="G37" s="355"/>
      <c r="H37" s="368"/>
      <c r="I37" s="355"/>
      <c r="J37" s="356"/>
      <c r="L37" s="627"/>
      <c r="M37" s="339"/>
      <c r="N37" s="586"/>
    </row>
    <row r="38" spans="2:14" ht="16.5" customHeight="1">
      <c r="B38" s="355"/>
      <c r="C38" s="628"/>
      <c r="D38" s="370" t="str">
        <f>B36</f>
        <v>SCAA-K&amp;L</v>
      </c>
      <c r="E38" s="360"/>
      <c r="F38" s="590"/>
      <c r="G38" s="591"/>
      <c r="H38" s="532" t="str">
        <f>F39</f>
        <v>Alps SB</v>
      </c>
      <c r="I38" s="361"/>
      <c r="J38" s="356"/>
      <c r="L38" s="328"/>
      <c r="M38" s="339"/>
      <c r="N38" s="586"/>
    </row>
    <row r="39" spans="2:14" ht="16.5" customHeight="1">
      <c r="B39" s="370" t="str">
        <f>H103</f>
        <v>HKP</v>
      </c>
      <c r="C39" s="378" t="s">
        <v>78</v>
      </c>
      <c r="D39" s="626"/>
      <c r="E39" s="397"/>
      <c r="F39" s="589" t="str">
        <f>D43</f>
        <v>Alps SB</v>
      </c>
      <c r="G39" s="374"/>
      <c r="H39" s="373"/>
      <c r="I39" s="361"/>
      <c r="J39" s="356"/>
      <c r="L39" s="328"/>
      <c r="M39" s="627"/>
      <c r="N39" s="586"/>
    </row>
    <row r="40" spans="2:14" ht="16.5" customHeight="1">
      <c r="B40" s="355"/>
      <c r="C40" s="588"/>
      <c r="D40" s="626" t="s">
        <v>1097</v>
      </c>
      <c r="E40" s="391"/>
      <c r="F40" s="592"/>
      <c r="G40" s="399"/>
      <c r="H40" s="373"/>
      <c r="I40" s="361"/>
      <c r="J40" s="356"/>
      <c r="L40" s="328"/>
      <c r="M40" s="339"/>
      <c r="N40" s="586"/>
    </row>
    <row r="41" spans="2:14" ht="16.5" customHeight="1">
      <c r="B41" s="355"/>
      <c r="C41" s="588"/>
      <c r="D41" s="628"/>
      <c r="E41" s="391"/>
      <c r="F41" s="361"/>
      <c r="G41" s="399"/>
      <c r="H41" s="373"/>
      <c r="I41" s="361"/>
      <c r="J41" s="356"/>
      <c r="L41" s="328"/>
      <c r="M41" s="339"/>
      <c r="N41" s="586"/>
    </row>
    <row r="42" spans="2:14" ht="16.5" customHeight="1">
      <c r="B42" s="370" t="str">
        <f>H114</f>
        <v>撈碧鵰</v>
      </c>
      <c r="C42" s="353" t="s">
        <v>168</v>
      </c>
      <c r="D42" s="407"/>
      <c r="E42" s="391"/>
      <c r="F42" s="361"/>
      <c r="G42" s="399"/>
      <c r="H42" s="373"/>
      <c r="I42" s="361"/>
      <c r="J42" s="356"/>
      <c r="L42" s="328"/>
      <c r="M42" s="339"/>
      <c r="N42" s="586"/>
    </row>
    <row r="43" spans="2:14" ht="16.5" customHeight="1">
      <c r="B43" s="355"/>
      <c r="C43" s="626" t="s">
        <v>1091</v>
      </c>
      <c r="D43" s="585" t="str">
        <f>B45</f>
        <v>Alps SB</v>
      </c>
      <c r="E43" s="391"/>
      <c r="F43" s="361"/>
      <c r="G43" s="399"/>
      <c r="H43" s="373"/>
      <c r="I43" s="361"/>
      <c r="J43" s="356"/>
      <c r="L43" s="627"/>
      <c r="M43" s="339"/>
      <c r="N43" s="586"/>
    </row>
    <row r="44" spans="2:14" ht="16.5" customHeight="1">
      <c r="B44" s="355"/>
      <c r="C44" s="628"/>
      <c r="D44" s="636"/>
      <c r="E44" s="360"/>
      <c r="F44" s="361"/>
      <c r="G44" s="399"/>
      <c r="H44" s="373"/>
      <c r="I44" s="361"/>
      <c r="J44" s="637"/>
      <c r="L44" s="328"/>
      <c r="M44" s="339"/>
      <c r="N44" s="586"/>
    </row>
    <row r="45" spans="2:14" ht="16.5" customHeight="1">
      <c r="B45" s="370" t="str">
        <f>'男子賽程'!S19</f>
        <v>Alps SB</v>
      </c>
      <c r="C45" s="378" t="s">
        <v>55</v>
      </c>
      <c r="D45" s="633"/>
      <c r="E45" s="399"/>
      <c r="F45" s="399"/>
      <c r="H45" s="373"/>
      <c r="I45" s="638" t="s">
        <v>907</v>
      </c>
      <c r="J45" s="533"/>
      <c r="K45" s="593"/>
      <c r="L45" s="328"/>
      <c r="M45" s="627"/>
      <c r="N45" s="629"/>
    </row>
    <row r="46" spans="2:25" ht="16.5" customHeight="1">
      <c r="B46" s="355"/>
      <c r="C46" s="588"/>
      <c r="D46" s="391"/>
      <c r="E46" s="391"/>
      <c r="F46" s="399"/>
      <c r="H46" s="639"/>
      <c r="I46" s="360" t="s">
        <v>38</v>
      </c>
      <c r="J46" s="366"/>
      <c r="K46" s="332" t="str">
        <f>H54</f>
        <v>Alps 999</v>
      </c>
      <c r="L46" s="328"/>
      <c r="M46" s="339"/>
      <c r="N46" s="586"/>
      <c r="P46" s="594"/>
      <c r="Q46" s="594"/>
      <c r="R46" s="594"/>
      <c r="S46" s="595"/>
      <c r="T46" s="594"/>
      <c r="U46" s="594"/>
      <c r="V46" s="594"/>
      <c r="W46" s="594"/>
      <c r="X46" s="594"/>
      <c r="Y46" s="594" t="s">
        <v>1159</v>
      </c>
    </row>
    <row r="47" spans="3:25" ht="16.5" customHeight="1">
      <c r="C47" s="588"/>
      <c r="D47" s="391"/>
      <c r="E47" s="630"/>
      <c r="F47" s="399"/>
      <c r="G47" s="640"/>
      <c r="H47" s="373"/>
      <c r="I47" s="640"/>
      <c r="J47" s="354"/>
      <c r="K47" s="380"/>
      <c r="L47" s="328"/>
      <c r="M47" s="339"/>
      <c r="N47" s="631"/>
      <c r="P47" s="596" t="s">
        <v>712</v>
      </c>
      <c r="Q47" s="597" t="str">
        <f>B24</f>
        <v>Alps</v>
      </c>
      <c r="R47" s="598" t="s">
        <v>289</v>
      </c>
      <c r="S47" s="599" t="str">
        <f>B27</f>
        <v>BYE</v>
      </c>
      <c r="T47" s="600"/>
      <c r="U47" s="600"/>
      <c r="V47" s="600"/>
      <c r="W47" s="600"/>
      <c r="X47" s="600"/>
      <c r="Y47" s="601"/>
    </row>
    <row r="48" spans="2:25" ht="16.5" customHeight="1">
      <c r="B48" s="370" t="str">
        <f>'男子賽程'!S31</f>
        <v>SBDW</v>
      </c>
      <c r="C48" s="353" t="s">
        <v>160</v>
      </c>
      <c r="D48" s="415"/>
      <c r="E48" s="355"/>
      <c r="F48" s="355"/>
      <c r="G48" s="399"/>
      <c r="H48" s="373"/>
      <c r="I48" s="361"/>
      <c r="J48" s="356"/>
      <c r="K48" s="380"/>
      <c r="L48" s="328"/>
      <c r="M48" s="328"/>
      <c r="N48" s="579"/>
      <c r="P48" s="596" t="s">
        <v>721</v>
      </c>
      <c r="Q48" s="602" t="str">
        <f>B30</f>
        <v>哈佬邁阿密</v>
      </c>
      <c r="R48" s="598" t="s">
        <v>289</v>
      </c>
      <c r="S48" s="602" t="str">
        <f>B33</f>
        <v>Special</v>
      </c>
      <c r="T48" s="598">
        <v>2</v>
      </c>
      <c r="U48" s="598">
        <v>42</v>
      </c>
      <c r="V48" s="598">
        <v>0</v>
      </c>
      <c r="W48" s="598">
        <v>0</v>
      </c>
      <c r="X48" s="598" t="s">
        <v>966</v>
      </c>
      <c r="Y48" s="601" t="s">
        <v>1207</v>
      </c>
    </row>
    <row r="49" spans="2:25" ht="16.5" customHeight="1">
      <c r="B49" s="355"/>
      <c r="C49" s="626" t="s">
        <v>1092</v>
      </c>
      <c r="D49" s="603"/>
      <c r="E49" s="355"/>
      <c r="F49" s="355"/>
      <c r="G49" s="399"/>
      <c r="H49" s="373"/>
      <c r="I49" s="361"/>
      <c r="J49" s="356"/>
      <c r="K49" s="380"/>
      <c r="L49" s="627"/>
      <c r="M49" s="328"/>
      <c r="N49" s="579"/>
      <c r="P49" s="596" t="s">
        <v>1130</v>
      </c>
      <c r="Q49" s="597" t="str">
        <f>B36</f>
        <v>SCAA-K&amp;L</v>
      </c>
      <c r="R49" s="598" t="s">
        <v>289</v>
      </c>
      <c r="S49" s="602" t="str">
        <f>B39</f>
        <v>HKP</v>
      </c>
      <c r="T49" s="598">
        <v>2</v>
      </c>
      <c r="U49" s="598">
        <v>42</v>
      </c>
      <c r="V49" s="598">
        <v>0</v>
      </c>
      <c r="W49" s="598">
        <v>0</v>
      </c>
      <c r="X49" s="598" t="s">
        <v>966</v>
      </c>
      <c r="Y49" s="601" t="s">
        <v>1200</v>
      </c>
    </row>
    <row r="50" spans="2:25" ht="16.5" customHeight="1">
      <c r="B50" s="355"/>
      <c r="C50" s="628"/>
      <c r="D50" s="585" t="str">
        <f>B48</f>
        <v>SBDW</v>
      </c>
      <c r="E50" s="360"/>
      <c r="F50" s="361"/>
      <c r="G50" s="399"/>
      <c r="H50" s="373"/>
      <c r="I50" s="361"/>
      <c r="J50" s="356"/>
      <c r="K50" s="380"/>
      <c r="L50" s="328"/>
      <c r="M50" s="339"/>
      <c r="N50" s="586"/>
      <c r="P50" s="596" t="s">
        <v>1133</v>
      </c>
      <c r="Q50" s="597" t="str">
        <f>B42</f>
        <v>撈碧鵰</v>
      </c>
      <c r="R50" s="598" t="s">
        <v>289</v>
      </c>
      <c r="S50" s="602" t="str">
        <f>B45</f>
        <v>Alps SB</v>
      </c>
      <c r="T50" s="598">
        <v>0</v>
      </c>
      <c r="U50" s="598">
        <v>18</v>
      </c>
      <c r="V50" s="598">
        <v>42</v>
      </c>
      <c r="W50" s="598">
        <v>2</v>
      </c>
      <c r="X50" s="598" t="s">
        <v>1208</v>
      </c>
      <c r="Y50" s="601" t="s">
        <v>1209</v>
      </c>
    </row>
    <row r="51" spans="2:25" ht="16.5" customHeight="1">
      <c r="B51" s="370" t="str">
        <f>H107</f>
        <v>PC</v>
      </c>
      <c r="C51" s="378" t="s">
        <v>74</v>
      </c>
      <c r="D51" s="407"/>
      <c r="E51" s="414"/>
      <c r="F51" s="587"/>
      <c r="G51" s="399"/>
      <c r="H51" s="373"/>
      <c r="I51" s="361"/>
      <c r="J51" s="356"/>
      <c r="K51" s="380"/>
      <c r="L51" s="328"/>
      <c r="M51" s="339"/>
      <c r="N51" s="586"/>
      <c r="P51" s="596" t="s">
        <v>1134</v>
      </c>
      <c r="Q51" s="597" t="str">
        <f>B48</f>
        <v>SBDW</v>
      </c>
      <c r="R51" s="598" t="s">
        <v>289</v>
      </c>
      <c r="S51" s="602" t="str">
        <f>B51</f>
        <v>PC</v>
      </c>
      <c r="T51" s="598">
        <v>2</v>
      </c>
      <c r="U51" s="598">
        <v>42</v>
      </c>
      <c r="V51" s="598">
        <v>0</v>
      </c>
      <c r="W51" s="598">
        <v>0</v>
      </c>
      <c r="X51" s="598" t="s">
        <v>966</v>
      </c>
      <c r="Y51" s="601" t="s">
        <v>1201</v>
      </c>
    </row>
    <row r="52" spans="2:25" ht="16.5" customHeight="1">
      <c r="B52" s="355"/>
      <c r="C52" s="588"/>
      <c r="D52" s="626" t="s">
        <v>1098</v>
      </c>
      <c r="E52" s="399"/>
      <c r="F52" s="589" t="str">
        <f>D50</f>
        <v>SBDW</v>
      </c>
      <c r="G52" s="399"/>
      <c r="H52" s="373"/>
      <c r="I52" s="361"/>
      <c r="J52" s="356"/>
      <c r="K52" s="380"/>
      <c r="L52" s="328"/>
      <c r="M52" s="627"/>
      <c r="N52" s="629"/>
      <c r="P52" s="596" t="s">
        <v>1136</v>
      </c>
      <c r="Q52" s="597" t="str">
        <f>B54</f>
        <v>豪華團</v>
      </c>
      <c r="R52" s="598" t="s">
        <v>289</v>
      </c>
      <c r="S52" s="602" t="str">
        <f>B57</f>
        <v>KT</v>
      </c>
      <c r="T52" s="598">
        <v>0</v>
      </c>
      <c r="U52" s="598">
        <v>24</v>
      </c>
      <c r="V52" s="598">
        <v>42</v>
      </c>
      <c r="W52" s="598">
        <v>2</v>
      </c>
      <c r="X52" s="598" t="s">
        <v>1210</v>
      </c>
      <c r="Y52" s="601" t="s">
        <v>1211</v>
      </c>
    </row>
    <row r="53" spans="2:25" ht="16.5" customHeight="1">
      <c r="B53" s="355"/>
      <c r="C53" s="588"/>
      <c r="D53" s="628"/>
      <c r="E53" s="399"/>
      <c r="F53" s="590"/>
      <c r="G53" s="399"/>
      <c r="H53" s="373"/>
      <c r="I53" s="361"/>
      <c r="J53" s="356"/>
      <c r="K53" s="380"/>
      <c r="L53" s="328"/>
      <c r="M53" s="627"/>
      <c r="N53" s="629"/>
      <c r="P53" s="596" t="s">
        <v>1137</v>
      </c>
      <c r="Q53" s="597" t="str">
        <f>B60</f>
        <v>Alps 999</v>
      </c>
      <c r="R53" s="598" t="s">
        <v>289</v>
      </c>
      <c r="S53" s="604" t="str">
        <f>B63</f>
        <v>ALPS - 廢青</v>
      </c>
      <c r="T53" s="598">
        <v>2</v>
      </c>
      <c r="U53" s="598">
        <v>43</v>
      </c>
      <c r="V53" s="598">
        <v>36</v>
      </c>
      <c r="W53" s="598">
        <v>0</v>
      </c>
      <c r="X53" s="598" t="s">
        <v>1202</v>
      </c>
      <c r="Y53" s="601" t="s">
        <v>1203</v>
      </c>
    </row>
    <row r="54" spans="2:25" ht="16.5" customHeight="1">
      <c r="B54" s="370" t="str">
        <f>H105</f>
        <v>豪華團</v>
      </c>
      <c r="C54" s="353" t="s">
        <v>76</v>
      </c>
      <c r="D54" s="628"/>
      <c r="E54" s="391"/>
      <c r="F54" s="590"/>
      <c r="G54" s="638"/>
      <c r="H54" s="532" t="str">
        <f>F63</f>
        <v>Alps 999</v>
      </c>
      <c r="I54" s="361"/>
      <c r="J54" s="356"/>
      <c r="K54" s="380"/>
      <c r="L54" s="328"/>
      <c r="M54" s="339"/>
      <c r="N54" s="586"/>
      <c r="P54" s="596" t="s">
        <v>1139</v>
      </c>
      <c r="Q54" s="604" t="str">
        <f>B66</f>
        <v>安柱</v>
      </c>
      <c r="R54" s="598" t="s">
        <v>289</v>
      </c>
      <c r="S54" s="602" t="str">
        <f>B69</f>
        <v>ALPS-MW</v>
      </c>
      <c r="T54" s="598">
        <v>1</v>
      </c>
      <c r="U54" s="598">
        <v>49</v>
      </c>
      <c r="V54" s="598">
        <v>52</v>
      </c>
      <c r="W54" s="598">
        <v>2</v>
      </c>
      <c r="X54" s="598" t="s">
        <v>1212</v>
      </c>
      <c r="Y54" s="601" t="s">
        <v>1213</v>
      </c>
    </row>
    <row r="55" spans="2:25" ht="16.5" customHeight="1">
      <c r="B55" s="355"/>
      <c r="C55" s="626" t="s">
        <v>1093</v>
      </c>
      <c r="D55" s="585" t="str">
        <f>B57</f>
        <v>KT</v>
      </c>
      <c r="E55" s="630"/>
      <c r="F55" s="590"/>
      <c r="G55" s="360"/>
      <c r="H55" s="417"/>
      <c r="I55" s="361"/>
      <c r="J55" s="356"/>
      <c r="K55" s="380"/>
      <c r="L55" s="627"/>
      <c r="M55" s="339"/>
      <c r="N55" s="631"/>
      <c r="P55" s="596" t="s">
        <v>1140</v>
      </c>
      <c r="Q55" s="604" t="str">
        <f>B71</f>
        <v>SCAA LM</v>
      </c>
      <c r="R55" s="598" t="s">
        <v>289</v>
      </c>
      <c r="S55" s="604" t="str">
        <f>B74</f>
        <v>兄弟草</v>
      </c>
      <c r="T55" s="598">
        <v>2</v>
      </c>
      <c r="U55" s="598">
        <v>42</v>
      </c>
      <c r="V55" s="598">
        <v>18</v>
      </c>
      <c r="W55" s="598">
        <v>0</v>
      </c>
      <c r="X55" s="598" t="s">
        <v>1204</v>
      </c>
      <c r="Y55" s="601" t="s">
        <v>1205</v>
      </c>
    </row>
    <row r="56" spans="2:25" ht="16.5" customHeight="1">
      <c r="B56" s="355"/>
      <c r="C56" s="628"/>
      <c r="D56" s="632"/>
      <c r="E56" s="391"/>
      <c r="F56" s="590"/>
      <c r="G56" s="360"/>
      <c r="H56" s="402"/>
      <c r="I56" s="361"/>
      <c r="J56" s="356"/>
      <c r="K56" s="380"/>
      <c r="L56" s="328"/>
      <c r="M56" s="339"/>
      <c r="N56" s="586"/>
      <c r="P56" s="596" t="s">
        <v>1143</v>
      </c>
      <c r="Q56" s="604" t="str">
        <f>B77</f>
        <v>北極熊</v>
      </c>
      <c r="R56" s="598" t="s">
        <v>289</v>
      </c>
      <c r="S56" s="604" t="str">
        <f>B80</f>
        <v>ALPS-MJ</v>
      </c>
      <c r="T56" s="598">
        <v>0</v>
      </c>
      <c r="U56" s="598">
        <v>33</v>
      </c>
      <c r="V56" s="598">
        <v>42</v>
      </c>
      <c r="W56" s="598">
        <v>2</v>
      </c>
      <c r="X56" s="598" t="s">
        <v>1214</v>
      </c>
      <c r="Y56" s="605" t="s">
        <v>1215</v>
      </c>
    </row>
    <row r="57" spans="2:25" ht="16.5" customHeight="1">
      <c r="B57" s="370" t="str">
        <f>'男子賽程'!AB25</f>
        <v>KT</v>
      </c>
      <c r="C57" s="378" t="s">
        <v>114</v>
      </c>
      <c r="D57" s="360"/>
      <c r="E57" s="633"/>
      <c r="F57" s="626" t="s">
        <v>905</v>
      </c>
      <c r="G57" s="355"/>
      <c r="H57" s="356"/>
      <c r="I57" s="361"/>
      <c r="J57" s="356"/>
      <c r="K57" s="380"/>
      <c r="L57" s="328"/>
      <c r="M57" s="339"/>
      <c r="N57" s="634"/>
      <c r="P57" s="596" t="s">
        <v>1146</v>
      </c>
      <c r="Q57" s="604" t="str">
        <f>B83</f>
        <v>SLD</v>
      </c>
      <c r="R57" s="598" t="s">
        <v>289</v>
      </c>
      <c r="S57" s="604" t="str">
        <f>B86</f>
        <v>塞爾特人</v>
      </c>
      <c r="T57" s="598">
        <v>0</v>
      </c>
      <c r="U57" s="598">
        <v>0</v>
      </c>
      <c r="V57" s="598">
        <v>42</v>
      </c>
      <c r="W57" s="598">
        <v>2</v>
      </c>
      <c r="X57" s="598" t="s">
        <v>965</v>
      </c>
      <c r="Y57" s="601" t="s">
        <v>1206</v>
      </c>
    </row>
    <row r="58" spans="2:25" ht="16.5" customHeight="1">
      <c r="B58" s="361"/>
      <c r="C58" s="588"/>
      <c r="D58" s="391"/>
      <c r="E58" s="391"/>
      <c r="F58" s="628"/>
      <c r="G58" s="355"/>
      <c r="H58" s="356"/>
      <c r="I58" s="361"/>
      <c r="J58" s="356"/>
      <c r="K58" s="606"/>
      <c r="L58" s="328"/>
      <c r="M58" s="339"/>
      <c r="N58" s="586"/>
      <c r="P58" s="596" t="s">
        <v>1147</v>
      </c>
      <c r="Q58" s="604" t="str">
        <f>B89</f>
        <v>SCAA RH</v>
      </c>
      <c r="R58" s="598" t="s">
        <v>289</v>
      </c>
      <c r="S58" s="604" t="str">
        <f>B92</f>
        <v>SKTL</v>
      </c>
      <c r="T58" s="598">
        <v>1</v>
      </c>
      <c r="U58" s="598">
        <v>50</v>
      </c>
      <c r="V58" s="598">
        <v>52</v>
      </c>
      <c r="W58" s="598">
        <v>2</v>
      </c>
      <c r="X58" s="598" t="s">
        <v>1216</v>
      </c>
      <c r="Y58" s="601" t="s">
        <v>1217</v>
      </c>
    </row>
    <row r="59" spans="3:25" ht="16.5" customHeight="1">
      <c r="C59" s="588"/>
      <c r="D59" s="391"/>
      <c r="E59" s="391"/>
      <c r="F59" s="590"/>
      <c r="G59" s="355"/>
      <c r="H59" s="356"/>
      <c r="I59" s="361"/>
      <c r="J59" s="356"/>
      <c r="K59" s="380"/>
      <c r="L59" s="328"/>
      <c r="M59" s="339"/>
      <c r="N59" s="586"/>
      <c r="P59" s="596" t="s">
        <v>1176</v>
      </c>
      <c r="Q59" s="604" t="str">
        <f>B95</f>
        <v>SOUK</v>
      </c>
      <c r="R59" s="598" t="s">
        <v>289</v>
      </c>
      <c r="S59" s="604" t="str">
        <f>B98</f>
        <v>華英捉雞仔</v>
      </c>
      <c r="T59" s="598">
        <v>0</v>
      </c>
      <c r="U59" s="598">
        <v>32</v>
      </c>
      <c r="V59" s="598">
        <v>42</v>
      </c>
      <c r="W59" s="598">
        <v>2</v>
      </c>
      <c r="X59" s="598" t="s">
        <v>1231</v>
      </c>
      <c r="Y59" s="601" t="s">
        <v>1232</v>
      </c>
    </row>
    <row r="60" spans="2:25" ht="16.5" customHeight="1">
      <c r="B60" s="370" t="str">
        <f>H118</f>
        <v>Alps 999</v>
      </c>
      <c r="C60" s="353" t="s">
        <v>1129</v>
      </c>
      <c r="D60" s="633"/>
      <c r="E60" s="399"/>
      <c r="F60" s="590"/>
      <c r="G60" s="355"/>
      <c r="H60" s="356"/>
      <c r="I60" s="361"/>
      <c r="J60" s="356"/>
      <c r="K60" s="606"/>
      <c r="L60" s="328"/>
      <c r="M60" s="627"/>
      <c r="N60" s="629"/>
      <c r="P60" s="596" t="s">
        <v>1177</v>
      </c>
      <c r="Q60" s="604" t="str">
        <f>B101</f>
        <v>caswemw</v>
      </c>
      <c r="R60" s="598" t="s">
        <v>289</v>
      </c>
      <c r="S60" s="604" t="str">
        <f>B104</f>
        <v>SSC</v>
      </c>
      <c r="T60" s="598">
        <v>0</v>
      </c>
      <c r="U60" s="598">
        <v>22</v>
      </c>
      <c r="V60" s="598">
        <v>42</v>
      </c>
      <c r="W60" s="598">
        <v>2</v>
      </c>
      <c r="X60" s="598" t="s">
        <v>1234</v>
      </c>
      <c r="Y60" s="601" t="s">
        <v>1235</v>
      </c>
    </row>
    <row r="61" spans="2:25" ht="16.5" customHeight="1">
      <c r="B61" s="361"/>
      <c r="C61" s="626" t="s">
        <v>1094</v>
      </c>
      <c r="D61" s="636"/>
      <c r="E61" s="391"/>
      <c r="F61" s="590"/>
      <c r="G61" s="361"/>
      <c r="H61" s="356"/>
      <c r="I61" s="355"/>
      <c r="J61" s="356"/>
      <c r="K61" s="606"/>
      <c r="L61" s="627"/>
      <c r="M61" s="339"/>
      <c r="N61" s="586"/>
      <c r="P61" s="596" t="s">
        <v>1178</v>
      </c>
      <c r="Q61" s="604" t="str">
        <f>B107</f>
        <v>RCDC</v>
      </c>
      <c r="R61" s="598" t="s">
        <v>289</v>
      </c>
      <c r="S61" s="604" t="str">
        <f>B110</f>
        <v>PB</v>
      </c>
      <c r="T61" s="598">
        <v>1</v>
      </c>
      <c r="U61" s="598">
        <v>46</v>
      </c>
      <c r="V61" s="598">
        <v>54</v>
      </c>
      <c r="W61" s="598">
        <v>2</v>
      </c>
      <c r="X61" s="598" t="s">
        <v>1236</v>
      </c>
      <c r="Y61" s="601" t="s">
        <v>1237</v>
      </c>
    </row>
    <row r="62" spans="2:25" ht="16.5" customHeight="1">
      <c r="B62" s="361"/>
      <c r="C62" s="628"/>
      <c r="D62" s="585" t="str">
        <f>B60</f>
        <v>Alps 999</v>
      </c>
      <c r="E62" s="360"/>
      <c r="F62" s="590"/>
      <c r="G62" s="355"/>
      <c r="H62" s="368"/>
      <c r="I62" s="355"/>
      <c r="J62" s="402"/>
      <c r="K62" s="606"/>
      <c r="L62" s="328"/>
      <c r="M62" s="339"/>
      <c r="N62" s="586"/>
      <c r="P62" s="596" t="s">
        <v>1179</v>
      </c>
      <c r="Q62" s="604" t="str">
        <f>B113</f>
        <v>Alps NK</v>
      </c>
      <c r="R62" s="598" t="s">
        <v>289</v>
      </c>
      <c r="S62" s="602" t="str">
        <f>B116</f>
        <v>2R</v>
      </c>
      <c r="T62" s="598">
        <v>0</v>
      </c>
      <c r="U62" s="598">
        <v>0</v>
      </c>
      <c r="V62" s="598">
        <v>42</v>
      </c>
      <c r="W62" s="598">
        <v>2</v>
      </c>
      <c r="X62" s="598" t="s">
        <v>965</v>
      </c>
      <c r="Y62" s="601" t="s">
        <v>1233</v>
      </c>
    </row>
    <row r="63" spans="2:25" ht="16.5" customHeight="1">
      <c r="B63" s="370" t="str">
        <f>'男子賽程'!AB37</f>
        <v>ALPS - 廢青</v>
      </c>
      <c r="C63" s="378" t="s">
        <v>163</v>
      </c>
      <c r="D63" s="626"/>
      <c r="E63" s="397"/>
      <c r="F63" s="589" t="str">
        <f>D62</f>
        <v>Alps 999</v>
      </c>
      <c r="G63" s="355"/>
      <c r="H63" s="607" t="str">
        <f>H38</f>
        <v>Alps SB</v>
      </c>
      <c r="I63" s="392"/>
      <c r="J63" s="402"/>
      <c r="K63" s="380"/>
      <c r="L63" s="328"/>
      <c r="M63" s="627"/>
      <c r="N63" s="586"/>
      <c r="P63" s="596" t="s">
        <v>1131</v>
      </c>
      <c r="Q63" s="597" t="str">
        <f>D26</f>
        <v>Alps</v>
      </c>
      <c r="R63" s="598" t="s">
        <v>289</v>
      </c>
      <c r="S63" s="602" t="str">
        <f>D31</f>
        <v>哈佬邁阿密</v>
      </c>
      <c r="T63" s="598">
        <v>2</v>
      </c>
      <c r="U63" s="598">
        <v>42</v>
      </c>
      <c r="V63" s="598">
        <v>0</v>
      </c>
      <c r="W63" s="598">
        <v>0</v>
      </c>
      <c r="X63" s="598" t="s">
        <v>966</v>
      </c>
      <c r="Y63" s="601" t="s">
        <v>1264</v>
      </c>
    </row>
    <row r="64" spans="2:25" ht="16.5" customHeight="1">
      <c r="B64" s="361"/>
      <c r="C64" s="588"/>
      <c r="D64" s="626" t="s">
        <v>1099</v>
      </c>
      <c r="E64" s="391"/>
      <c r="F64" s="608"/>
      <c r="G64" s="355"/>
      <c r="H64" s="609"/>
      <c r="I64" s="355"/>
      <c r="J64" s="402"/>
      <c r="K64" s="606"/>
      <c r="L64" s="328"/>
      <c r="M64" s="339"/>
      <c r="N64" s="586"/>
      <c r="P64" s="596" t="s">
        <v>1132</v>
      </c>
      <c r="Q64" s="597" t="str">
        <f>D38</f>
        <v>SCAA-K&amp;L</v>
      </c>
      <c r="R64" s="598" t="s">
        <v>289</v>
      </c>
      <c r="S64" s="602" t="str">
        <f>D43</f>
        <v>Alps SB</v>
      </c>
      <c r="T64" s="598">
        <v>0</v>
      </c>
      <c r="U64" s="598">
        <v>27</v>
      </c>
      <c r="V64" s="598">
        <v>42</v>
      </c>
      <c r="W64" s="598">
        <v>2</v>
      </c>
      <c r="X64" s="598" t="s">
        <v>1218</v>
      </c>
      <c r="Y64" s="601" t="s">
        <v>1219</v>
      </c>
    </row>
    <row r="65" spans="2:25" ht="16.5" customHeight="1">
      <c r="B65" s="361"/>
      <c r="C65" s="588"/>
      <c r="D65" s="628"/>
      <c r="E65" s="391"/>
      <c r="F65" s="412"/>
      <c r="G65" s="355"/>
      <c r="H65" s="422"/>
      <c r="I65" s="633" t="s">
        <v>908</v>
      </c>
      <c r="J65" s="402"/>
      <c r="K65" s="606"/>
      <c r="L65" s="328"/>
      <c r="M65" s="339"/>
      <c r="N65" s="586"/>
      <c r="P65" s="596" t="s">
        <v>1135</v>
      </c>
      <c r="Q65" s="597" t="str">
        <f>D50</f>
        <v>SBDW</v>
      </c>
      <c r="R65" s="598" t="s">
        <v>289</v>
      </c>
      <c r="S65" s="602" t="str">
        <f>D55</f>
        <v>KT</v>
      </c>
      <c r="T65" s="598">
        <v>2</v>
      </c>
      <c r="U65" s="598">
        <v>42</v>
      </c>
      <c r="V65" s="598">
        <v>32</v>
      </c>
      <c r="W65" s="598">
        <v>0</v>
      </c>
      <c r="X65" s="598" t="s">
        <v>1221</v>
      </c>
      <c r="Y65" s="601" t="s">
        <v>1222</v>
      </c>
    </row>
    <row r="66" spans="2:25" ht="16.5" customHeight="1">
      <c r="B66" s="370" t="str">
        <f>H111</f>
        <v>安柱</v>
      </c>
      <c r="C66" s="353" t="s">
        <v>199</v>
      </c>
      <c r="D66" s="407"/>
      <c r="E66" s="391"/>
      <c r="F66" s="361"/>
      <c r="G66" s="355"/>
      <c r="H66" s="422"/>
      <c r="I66" s="610" t="s">
        <v>10</v>
      </c>
      <c r="J66" s="611" t="str">
        <f>H69</f>
        <v>2R</v>
      </c>
      <c r="K66" s="612"/>
      <c r="L66" s="328"/>
      <c r="M66" s="339"/>
      <c r="N66" s="586"/>
      <c r="P66" s="596" t="s">
        <v>1138</v>
      </c>
      <c r="Q66" s="597" t="str">
        <f>D62</f>
        <v>Alps 999</v>
      </c>
      <c r="R66" s="598" t="s">
        <v>289</v>
      </c>
      <c r="S66" s="602" t="str">
        <f>D67</f>
        <v>ALPS-MW</v>
      </c>
      <c r="T66" s="598">
        <v>2</v>
      </c>
      <c r="U66" s="598">
        <v>42</v>
      </c>
      <c r="V66" s="598">
        <v>30</v>
      </c>
      <c r="W66" s="598">
        <v>0</v>
      </c>
      <c r="X66" s="598" t="s">
        <v>1220</v>
      </c>
      <c r="Y66" s="601" t="s">
        <v>1199</v>
      </c>
    </row>
    <row r="67" spans="2:25" ht="16.5" customHeight="1">
      <c r="B67" s="355"/>
      <c r="C67" s="626" t="s">
        <v>1095</v>
      </c>
      <c r="D67" s="585" t="str">
        <f>B69</f>
        <v>ALPS-MW</v>
      </c>
      <c r="E67" s="391"/>
      <c r="F67" s="361"/>
      <c r="G67" s="355"/>
      <c r="H67" s="422"/>
      <c r="I67" s="640"/>
      <c r="J67" s="402"/>
      <c r="K67" s="380"/>
      <c r="L67" s="627"/>
      <c r="M67" s="339"/>
      <c r="N67" s="586"/>
      <c r="P67" s="596" t="s">
        <v>1141</v>
      </c>
      <c r="Q67" s="597" t="str">
        <f>D73</f>
        <v>SCAA LM</v>
      </c>
      <c r="R67" s="598" t="s">
        <v>289</v>
      </c>
      <c r="S67" s="602" t="str">
        <f>D78</f>
        <v>ALPS-MJ</v>
      </c>
      <c r="T67" s="598">
        <v>2</v>
      </c>
      <c r="U67" s="598">
        <v>42</v>
      </c>
      <c r="V67" s="598">
        <v>27</v>
      </c>
      <c r="W67" s="598">
        <v>0</v>
      </c>
      <c r="X67" s="598" t="s">
        <v>1223</v>
      </c>
      <c r="Y67" s="601" t="s">
        <v>1224</v>
      </c>
    </row>
    <row r="68" spans="2:25" ht="16.5" customHeight="1">
      <c r="B68" s="355"/>
      <c r="C68" s="628"/>
      <c r="D68" s="636"/>
      <c r="E68" s="360"/>
      <c r="F68" s="361"/>
      <c r="G68" s="355"/>
      <c r="H68" s="422"/>
      <c r="I68" s="355"/>
      <c r="J68" s="402"/>
      <c r="K68" s="380"/>
      <c r="L68" s="328"/>
      <c r="M68" s="339"/>
      <c r="N68" s="586"/>
      <c r="P68" s="596" t="s">
        <v>1144</v>
      </c>
      <c r="Q68" s="597" t="str">
        <f>D85</f>
        <v>塞爾特人</v>
      </c>
      <c r="R68" s="598" t="s">
        <v>289</v>
      </c>
      <c r="S68" s="602" t="str">
        <f>D90</f>
        <v>SKTL</v>
      </c>
      <c r="T68" s="598">
        <v>0</v>
      </c>
      <c r="U68" s="598">
        <v>0</v>
      </c>
      <c r="V68" s="598">
        <v>42</v>
      </c>
      <c r="W68" s="598">
        <v>2</v>
      </c>
      <c r="X68" s="598" t="s">
        <v>965</v>
      </c>
      <c r="Y68" s="601" t="s">
        <v>1265</v>
      </c>
    </row>
    <row r="69" spans="2:25" ht="16.5" customHeight="1">
      <c r="B69" s="352" t="str">
        <f>'男子賽程'!AB13</f>
        <v>ALPS-MW</v>
      </c>
      <c r="C69" s="378" t="s">
        <v>1</v>
      </c>
      <c r="D69" s="633"/>
      <c r="E69" s="399"/>
      <c r="F69" s="399"/>
      <c r="G69" s="641"/>
      <c r="H69" s="589" t="str">
        <f>H101</f>
        <v>2R</v>
      </c>
      <c r="I69" s="355"/>
      <c r="J69" s="356"/>
      <c r="K69" s="380"/>
      <c r="L69" s="328"/>
      <c r="M69" s="633" t="s">
        <v>909</v>
      </c>
      <c r="N69" s="613"/>
      <c r="P69" s="596" t="s">
        <v>1180</v>
      </c>
      <c r="Q69" s="597" t="str">
        <f>D97</f>
        <v>華英捉雞仔</v>
      </c>
      <c r="R69" s="598" t="s">
        <v>289</v>
      </c>
      <c r="S69" s="602" t="str">
        <f>D102</f>
        <v>SSC</v>
      </c>
      <c r="T69" s="598">
        <v>2</v>
      </c>
      <c r="U69" s="598">
        <v>45</v>
      </c>
      <c r="V69" s="598">
        <v>39</v>
      </c>
      <c r="W69" s="598">
        <v>0</v>
      </c>
      <c r="X69" s="598" t="s">
        <v>1239</v>
      </c>
      <c r="Y69" s="601" t="s">
        <v>1222</v>
      </c>
    </row>
    <row r="70" spans="2:25" ht="16.5" customHeight="1">
      <c r="B70" s="354"/>
      <c r="C70" s="333"/>
      <c r="H70" s="614"/>
      <c r="K70" s="615"/>
      <c r="L70" s="616"/>
      <c r="M70" s="617" t="s">
        <v>188</v>
      </c>
      <c r="N70" s="589" t="str">
        <f>K92</f>
        <v>SCAA LM</v>
      </c>
      <c r="P70" s="596" t="s">
        <v>1181</v>
      </c>
      <c r="Q70" s="597" t="str">
        <f>D109</f>
        <v>PB</v>
      </c>
      <c r="R70" s="598" t="s">
        <v>289</v>
      </c>
      <c r="S70" s="602" t="str">
        <f>D114</f>
        <v>2R</v>
      </c>
      <c r="T70" s="598">
        <v>0</v>
      </c>
      <c r="U70" s="598">
        <v>19</v>
      </c>
      <c r="V70" s="598">
        <v>42</v>
      </c>
      <c r="W70" s="598">
        <v>2</v>
      </c>
      <c r="X70" s="598" t="s">
        <v>1238</v>
      </c>
      <c r="Y70" s="601" t="s">
        <v>1209</v>
      </c>
    </row>
    <row r="71" spans="2:25" ht="16.5" customHeight="1">
      <c r="B71" s="370" t="str">
        <f>'男子賽程'!S13</f>
        <v>SCAA LM</v>
      </c>
      <c r="C71" s="353" t="s">
        <v>155</v>
      </c>
      <c r="D71" s="415"/>
      <c r="E71" s="355"/>
      <c r="F71" s="355"/>
      <c r="G71" s="355"/>
      <c r="H71" s="356"/>
      <c r="I71" s="355"/>
      <c r="J71" s="356"/>
      <c r="K71" s="380"/>
      <c r="L71" s="328"/>
      <c r="M71" s="328"/>
      <c r="N71" s="579"/>
      <c r="P71" s="596" t="s">
        <v>1182</v>
      </c>
      <c r="Q71" s="597" t="str">
        <f>F28</f>
        <v>Alps</v>
      </c>
      <c r="R71" s="598" t="s">
        <v>289</v>
      </c>
      <c r="S71" s="602" t="str">
        <f>F39</f>
        <v>Alps SB</v>
      </c>
      <c r="T71" s="598">
        <v>0</v>
      </c>
      <c r="U71" s="598">
        <v>0</v>
      </c>
      <c r="V71" s="598">
        <v>42</v>
      </c>
      <c r="W71" s="598">
        <v>2</v>
      </c>
      <c r="X71" s="598" t="s">
        <v>965</v>
      </c>
      <c r="Y71" s="601" t="s">
        <v>1226</v>
      </c>
    </row>
    <row r="72" spans="2:25" ht="16.5" customHeight="1">
      <c r="B72" s="355"/>
      <c r="C72" s="626" t="s">
        <v>1100</v>
      </c>
      <c r="D72" s="584"/>
      <c r="E72" s="355"/>
      <c r="F72" s="355"/>
      <c r="G72" s="355"/>
      <c r="H72" s="356"/>
      <c r="I72" s="355"/>
      <c r="J72" s="356"/>
      <c r="K72" s="380"/>
      <c r="P72" s="596" t="s">
        <v>1183</v>
      </c>
      <c r="Q72" s="597" t="str">
        <f>F52</f>
        <v>SBDW</v>
      </c>
      <c r="R72" s="598" t="s">
        <v>289</v>
      </c>
      <c r="S72" s="602" t="str">
        <f>F63</f>
        <v>Alps 999</v>
      </c>
      <c r="T72" s="598">
        <v>0</v>
      </c>
      <c r="U72" s="598">
        <v>23</v>
      </c>
      <c r="V72" s="598">
        <v>42</v>
      </c>
      <c r="W72" s="598">
        <v>2</v>
      </c>
      <c r="X72" s="598" t="s">
        <v>1227</v>
      </c>
      <c r="Y72" s="601" t="s">
        <v>1199</v>
      </c>
    </row>
    <row r="73" spans="2:25" ht="16.5" customHeight="1">
      <c r="B73" s="355"/>
      <c r="C73" s="628"/>
      <c r="D73" s="585" t="str">
        <f>B71</f>
        <v>SCAA LM</v>
      </c>
      <c r="E73" s="360"/>
      <c r="F73" s="361"/>
      <c r="G73" s="361"/>
      <c r="H73" s="402"/>
      <c r="I73" s="361"/>
      <c r="J73" s="356"/>
      <c r="K73" s="380"/>
      <c r="P73" s="596" t="s">
        <v>1184</v>
      </c>
      <c r="Q73" s="597" t="str">
        <f>F75</f>
        <v>SCAA LM</v>
      </c>
      <c r="R73" s="598" t="s">
        <v>289</v>
      </c>
      <c r="S73" s="602" t="str">
        <f>F86</f>
        <v>SKTL</v>
      </c>
      <c r="T73" s="598">
        <v>2</v>
      </c>
      <c r="U73" s="598">
        <v>42</v>
      </c>
      <c r="V73" s="598">
        <v>24</v>
      </c>
      <c r="W73" s="598">
        <v>0</v>
      </c>
      <c r="X73" s="598" t="s">
        <v>1228</v>
      </c>
      <c r="Y73" s="601" t="s">
        <v>1232</v>
      </c>
    </row>
    <row r="74" spans="2:25" ht="16.5" customHeight="1">
      <c r="B74" s="370" t="str">
        <f>H113</f>
        <v>兄弟草</v>
      </c>
      <c r="C74" s="378" t="s">
        <v>169</v>
      </c>
      <c r="D74" s="626"/>
      <c r="E74" s="414"/>
      <c r="F74" s="587"/>
      <c r="G74" s="361"/>
      <c r="H74" s="402"/>
      <c r="I74" s="361"/>
      <c r="J74" s="356"/>
      <c r="K74" s="380"/>
      <c r="P74" s="596" t="s">
        <v>1185</v>
      </c>
      <c r="Q74" s="597" t="str">
        <f>F99</f>
        <v>華英捉雞仔</v>
      </c>
      <c r="R74" s="598" t="s">
        <v>289</v>
      </c>
      <c r="S74" s="602" t="str">
        <f>F110</f>
        <v>2R</v>
      </c>
      <c r="T74" s="598">
        <v>0</v>
      </c>
      <c r="U74" s="598">
        <v>18</v>
      </c>
      <c r="V74" s="598">
        <v>42</v>
      </c>
      <c r="W74" s="598">
        <v>2</v>
      </c>
      <c r="X74" s="598" t="s">
        <v>1240</v>
      </c>
      <c r="Y74" s="601" t="s">
        <v>1192</v>
      </c>
    </row>
    <row r="75" spans="2:25" ht="16.5" customHeight="1">
      <c r="B75" s="355"/>
      <c r="C75" s="588"/>
      <c r="D75" s="626" t="s">
        <v>1142</v>
      </c>
      <c r="E75" s="399"/>
      <c r="F75" s="589" t="str">
        <f>D73</f>
        <v>SCAA LM</v>
      </c>
      <c r="G75" s="361"/>
      <c r="H75" s="402"/>
      <c r="I75" s="361"/>
      <c r="J75" s="356"/>
      <c r="K75" s="380"/>
      <c r="P75" s="596" t="s">
        <v>1186</v>
      </c>
      <c r="Q75" s="597" t="str">
        <f>H38</f>
        <v>Alps SB</v>
      </c>
      <c r="R75" s="598" t="s">
        <v>289</v>
      </c>
      <c r="S75" s="602" t="str">
        <f>H54</f>
        <v>Alps 999</v>
      </c>
      <c r="T75" s="598">
        <v>0</v>
      </c>
      <c r="U75" s="598">
        <v>0</v>
      </c>
      <c r="V75" s="598">
        <v>42</v>
      </c>
      <c r="W75" s="598">
        <v>2</v>
      </c>
      <c r="X75" s="598" t="s">
        <v>965</v>
      </c>
      <c r="Y75" s="601" t="s">
        <v>1244</v>
      </c>
    </row>
    <row r="76" spans="2:25" ht="16.5" customHeight="1">
      <c r="B76" s="355"/>
      <c r="C76" s="588"/>
      <c r="D76" s="628"/>
      <c r="E76" s="399"/>
      <c r="F76" s="590"/>
      <c r="G76" s="361"/>
      <c r="H76" s="402"/>
      <c r="I76" s="361"/>
      <c r="J76" s="356"/>
      <c r="K76" s="380"/>
      <c r="P76" s="596" t="s">
        <v>1187</v>
      </c>
      <c r="Q76" s="597" t="str">
        <f>H85</f>
        <v>SCAA LM</v>
      </c>
      <c r="R76" s="598" t="s">
        <v>289</v>
      </c>
      <c r="S76" s="602" t="str">
        <f>H101</f>
        <v>2R</v>
      </c>
      <c r="T76" s="598">
        <v>0</v>
      </c>
      <c r="U76" s="598">
        <v>44</v>
      </c>
      <c r="V76" s="598">
        <v>49</v>
      </c>
      <c r="W76" s="598">
        <v>2</v>
      </c>
      <c r="X76" s="598" t="s">
        <v>1245</v>
      </c>
      <c r="Y76" s="601" t="s">
        <v>1246</v>
      </c>
    </row>
    <row r="77" spans="2:25" ht="16.5" customHeight="1">
      <c r="B77" s="370" t="str">
        <f>H116</f>
        <v>北極熊</v>
      </c>
      <c r="C77" s="353" t="s">
        <v>166</v>
      </c>
      <c r="D77" s="407"/>
      <c r="E77" s="391"/>
      <c r="F77" s="590"/>
      <c r="G77" s="374"/>
      <c r="H77" s="402"/>
      <c r="I77" s="361"/>
      <c r="J77" s="356"/>
      <c r="K77" s="380"/>
      <c r="P77" s="596" t="s">
        <v>1188</v>
      </c>
      <c r="Q77" s="618" t="str">
        <f>H63</f>
        <v>Alps SB</v>
      </c>
      <c r="R77" s="596" t="s">
        <v>289</v>
      </c>
      <c r="S77" s="619" t="str">
        <f>H69</f>
        <v>2R</v>
      </c>
      <c r="T77" s="598">
        <v>0</v>
      </c>
      <c r="U77" s="598">
        <v>0</v>
      </c>
      <c r="V77" s="598">
        <v>42</v>
      </c>
      <c r="W77" s="598">
        <v>2</v>
      </c>
      <c r="X77" s="598" t="s">
        <v>965</v>
      </c>
      <c r="Y77" s="601" t="s">
        <v>1244</v>
      </c>
    </row>
    <row r="78" spans="2:25" ht="16.5" customHeight="1">
      <c r="B78" s="355"/>
      <c r="C78" s="626" t="s">
        <v>1101</v>
      </c>
      <c r="D78" s="585" t="str">
        <f>B80</f>
        <v>ALPS-MJ</v>
      </c>
      <c r="E78" s="630"/>
      <c r="F78" s="590"/>
      <c r="G78" s="374"/>
      <c r="H78" s="402"/>
      <c r="I78" s="361"/>
      <c r="J78" s="356"/>
      <c r="K78" s="380"/>
      <c r="P78" s="596" t="s">
        <v>1189</v>
      </c>
      <c r="Q78" s="618" t="str">
        <f>K46</f>
        <v>Alps 999</v>
      </c>
      <c r="R78" s="596" t="s">
        <v>289</v>
      </c>
      <c r="S78" s="619" t="str">
        <f>K92</f>
        <v>SCAA LM</v>
      </c>
      <c r="T78" s="598">
        <v>1</v>
      </c>
      <c r="U78" s="598">
        <v>45</v>
      </c>
      <c r="V78" s="598">
        <v>54</v>
      </c>
      <c r="W78" s="598">
        <v>2</v>
      </c>
      <c r="X78" s="598" t="s">
        <v>1247</v>
      </c>
      <c r="Y78" s="601" t="s">
        <v>1248</v>
      </c>
    </row>
    <row r="79" spans="2:11" ht="16.5" customHeight="1">
      <c r="B79" s="355"/>
      <c r="C79" s="628"/>
      <c r="D79" s="632"/>
      <c r="E79" s="391"/>
      <c r="F79" s="590"/>
      <c r="G79" s="374"/>
      <c r="H79" s="402"/>
      <c r="I79" s="361"/>
      <c r="J79" s="356"/>
      <c r="K79" s="380"/>
    </row>
    <row r="80" spans="2:11" ht="16.5" customHeight="1">
      <c r="B80" s="370" t="str">
        <f>'男子賽程'!S37</f>
        <v>ALPS-MJ</v>
      </c>
      <c r="C80" s="378" t="s">
        <v>162</v>
      </c>
      <c r="D80" s="360"/>
      <c r="E80" s="633"/>
      <c r="F80" s="626" t="s">
        <v>882</v>
      </c>
      <c r="G80" s="633"/>
      <c r="H80" s="402"/>
      <c r="I80" s="361"/>
      <c r="J80" s="356"/>
      <c r="K80" s="380"/>
    </row>
    <row r="81" spans="2:11" ht="16.5" customHeight="1">
      <c r="B81" s="355"/>
      <c r="C81" s="588"/>
      <c r="D81" s="391"/>
      <c r="E81" s="391"/>
      <c r="F81" s="628"/>
      <c r="G81" s="355"/>
      <c r="H81" s="356"/>
      <c r="I81" s="355"/>
      <c r="J81" s="356"/>
      <c r="K81" s="380"/>
    </row>
    <row r="82" spans="3:11" ht="16.5" customHeight="1">
      <c r="C82" s="588"/>
      <c r="D82" s="391"/>
      <c r="E82" s="391"/>
      <c r="F82" s="590"/>
      <c r="G82" s="355"/>
      <c r="H82" s="356"/>
      <c r="I82" s="355"/>
      <c r="J82" s="356"/>
      <c r="K82" s="380"/>
    </row>
    <row r="83" spans="2:11" ht="16.5" customHeight="1">
      <c r="B83" s="370" t="str">
        <f>'男子賽程'!S25</f>
        <v>SLD</v>
      </c>
      <c r="C83" s="353" t="s">
        <v>3</v>
      </c>
      <c r="D83" s="633"/>
      <c r="E83" s="399"/>
      <c r="F83" s="590"/>
      <c r="G83" s="355"/>
      <c r="H83" s="356"/>
      <c r="I83" s="355"/>
      <c r="J83" s="356"/>
      <c r="K83" s="380"/>
    </row>
    <row r="84" spans="2:11" ht="16.5" customHeight="1">
      <c r="B84" s="355"/>
      <c r="C84" s="626" t="s">
        <v>1102</v>
      </c>
      <c r="D84" s="635"/>
      <c r="E84" s="391"/>
      <c r="F84" s="590"/>
      <c r="G84" s="355"/>
      <c r="H84" s="368"/>
      <c r="I84" s="355"/>
      <c r="J84" s="356"/>
      <c r="K84" s="380"/>
    </row>
    <row r="85" spans="2:11" ht="16.5" customHeight="1">
      <c r="B85" s="355"/>
      <c r="C85" s="628"/>
      <c r="D85" s="370" t="str">
        <f>B86</f>
        <v>塞爾特人</v>
      </c>
      <c r="E85" s="360"/>
      <c r="F85" s="590"/>
      <c r="G85" s="591"/>
      <c r="H85" s="532" t="str">
        <f>F75</f>
        <v>SCAA LM</v>
      </c>
      <c r="I85" s="361"/>
      <c r="J85" s="356"/>
      <c r="K85" s="380"/>
    </row>
    <row r="86" spans="2:11" ht="16.5" customHeight="1">
      <c r="B86" s="370" t="str">
        <f>H117</f>
        <v>塞爾特人</v>
      </c>
      <c r="C86" s="378" t="s">
        <v>988</v>
      </c>
      <c r="D86" s="626"/>
      <c r="E86" s="397"/>
      <c r="F86" s="589" t="str">
        <f>D90</f>
        <v>SKTL</v>
      </c>
      <c r="G86" s="374"/>
      <c r="H86" s="373"/>
      <c r="I86" s="361"/>
      <c r="J86" s="356"/>
      <c r="K86" s="380"/>
    </row>
    <row r="87" spans="2:11" ht="16.5" customHeight="1">
      <c r="B87" s="355"/>
      <c r="C87" s="588"/>
      <c r="D87" s="626" t="s">
        <v>1145</v>
      </c>
      <c r="E87" s="391"/>
      <c r="F87" s="592"/>
      <c r="G87" s="399"/>
      <c r="H87" s="373"/>
      <c r="I87" s="361"/>
      <c r="J87" s="356"/>
      <c r="K87" s="380"/>
    </row>
    <row r="88" spans="2:11" ht="16.5" customHeight="1">
      <c r="B88" s="355"/>
      <c r="C88" s="588"/>
      <c r="D88" s="628"/>
      <c r="E88" s="391"/>
      <c r="F88" s="361"/>
      <c r="G88" s="399"/>
      <c r="H88" s="373"/>
      <c r="I88" s="361"/>
      <c r="J88" s="356"/>
      <c r="K88" s="380"/>
    </row>
    <row r="89" spans="2:11" ht="16.5" customHeight="1">
      <c r="B89" s="370" t="str">
        <f>H104</f>
        <v>SCAA RH</v>
      </c>
      <c r="C89" s="353" t="s">
        <v>77</v>
      </c>
      <c r="D89" s="407"/>
      <c r="E89" s="391"/>
      <c r="F89" s="361"/>
      <c r="G89" s="399"/>
      <c r="H89" s="373"/>
      <c r="I89" s="361"/>
      <c r="J89" s="356"/>
      <c r="K89" s="380"/>
    </row>
    <row r="90" spans="2:11" ht="16.5" customHeight="1">
      <c r="B90" s="355"/>
      <c r="C90" s="626" t="s">
        <v>1103</v>
      </c>
      <c r="D90" s="585" t="str">
        <f>B92</f>
        <v>SKTL</v>
      </c>
      <c r="E90" s="391"/>
      <c r="F90" s="361"/>
      <c r="G90" s="399"/>
      <c r="H90" s="373"/>
      <c r="I90" s="361"/>
      <c r="J90" s="356"/>
      <c r="K90" s="380"/>
    </row>
    <row r="91" spans="2:11" ht="16.5" customHeight="1">
      <c r="B91" s="355"/>
      <c r="C91" s="628"/>
      <c r="D91" s="636"/>
      <c r="E91" s="360"/>
      <c r="F91" s="361"/>
      <c r="G91" s="399"/>
      <c r="H91" s="373"/>
      <c r="I91" s="361"/>
      <c r="J91" s="637"/>
      <c r="K91" s="620"/>
    </row>
    <row r="92" spans="2:11" ht="16.5" customHeight="1">
      <c r="B92" s="370" t="str">
        <f>'男子賽程'!AB31</f>
        <v>SKTL</v>
      </c>
      <c r="C92" s="378" t="s">
        <v>161</v>
      </c>
      <c r="D92" s="633"/>
      <c r="E92" s="399"/>
      <c r="F92" s="399"/>
      <c r="H92" s="373"/>
      <c r="I92" s="638" t="s">
        <v>883</v>
      </c>
      <c r="J92" s="621"/>
      <c r="K92" s="622" t="str">
        <f>H85</f>
        <v>SCAA LM</v>
      </c>
    </row>
    <row r="93" spans="2:10" ht="16.5" customHeight="1">
      <c r="B93" s="355"/>
      <c r="C93" s="588"/>
      <c r="D93" s="391"/>
      <c r="E93" s="391"/>
      <c r="F93" s="399"/>
      <c r="H93" s="639"/>
      <c r="I93" s="360" t="s">
        <v>38</v>
      </c>
      <c r="J93" s="366"/>
    </row>
    <row r="94" spans="3:10" ht="16.5" customHeight="1">
      <c r="C94" s="588"/>
      <c r="D94" s="391"/>
      <c r="E94" s="630"/>
      <c r="F94" s="399"/>
      <c r="G94" s="640"/>
      <c r="H94" s="373"/>
      <c r="I94" s="640"/>
      <c r="J94" s="354"/>
    </row>
    <row r="95" spans="2:10" ht="16.5" customHeight="1">
      <c r="B95" s="370" t="str">
        <f>'男子賽程'!AB19</f>
        <v>SOUK</v>
      </c>
      <c r="C95" s="353" t="s">
        <v>2</v>
      </c>
      <c r="D95" s="415"/>
      <c r="E95" s="355"/>
      <c r="F95" s="355"/>
      <c r="G95" s="399"/>
      <c r="H95" s="373"/>
      <c r="I95" s="361"/>
      <c r="J95" s="356"/>
    </row>
    <row r="96" spans="2:10" ht="16.5" customHeight="1">
      <c r="B96" s="355"/>
      <c r="C96" s="626" t="s">
        <v>877</v>
      </c>
      <c r="D96" s="603"/>
      <c r="E96" s="355"/>
      <c r="F96" s="355"/>
      <c r="G96" s="399"/>
      <c r="H96" s="373"/>
      <c r="I96" s="361"/>
      <c r="J96" s="356"/>
    </row>
    <row r="97" spans="2:10" ht="16.5" customHeight="1">
      <c r="B97" s="355"/>
      <c r="C97" s="628"/>
      <c r="D97" s="585" t="str">
        <f>B98</f>
        <v>華英捉雞仔</v>
      </c>
      <c r="E97" s="360"/>
      <c r="F97" s="361"/>
      <c r="G97" s="399"/>
      <c r="H97" s="373"/>
      <c r="I97" s="361"/>
      <c r="J97" s="356"/>
    </row>
    <row r="98" spans="2:10" ht="16.5" customHeight="1">
      <c r="B98" s="370" t="str">
        <f>H115</f>
        <v>華英捉雞仔</v>
      </c>
      <c r="C98" s="378" t="s">
        <v>167</v>
      </c>
      <c r="D98" s="407"/>
      <c r="E98" s="414"/>
      <c r="F98" s="587"/>
      <c r="G98" s="399"/>
      <c r="H98" s="373"/>
      <c r="I98" s="361"/>
      <c r="J98" s="356"/>
    </row>
    <row r="99" spans="2:10" ht="16.5" customHeight="1">
      <c r="B99" s="355"/>
      <c r="C99" s="588"/>
      <c r="D99" s="626" t="s">
        <v>878</v>
      </c>
      <c r="E99" s="399"/>
      <c r="F99" s="589" t="str">
        <f>D97</f>
        <v>華英捉雞仔</v>
      </c>
      <c r="G99" s="399"/>
      <c r="H99" s="373"/>
      <c r="I99" s="361"/>
      <c r="J99" s="356"/>
    </row>
    <row r="100" spans="2:10" ht="16.5" customHeight="1">
      <c r="B100" s="355"/>
      <c r="C100" s="588"/>
      <c r="D100" s="628"/>
      <c r="E100" s="399"/>
      <c r="F100" s="590"/>
      <c r="G100" s="399"/>
      <c r="H100" s="373"/>
      <c r="I100" s="361"/>
      <c r="J100" s="356"/>
    </row>
    <row r="101" spans="2:10" ht="16.5" customHeight="1">
      <c r="B101" s="370" t="str">
        <f>H110</f>
        <v>caswemw</v>
      </c>
      <c r="C101" s="353" t="s">
        <v>123</v>
      </c>
      <c r="D101" s="628"/>
      <c r="E101" s="391"/>
      <c r="F101" s="590"/>
      <c r="G101" s="638"/>
      <c r="H101" s="532" t="str">
        <f>F110</f>
        <v>2R</v>
      </c>
      <c r="I101" s="361"/>
      <c r="J101" s="356"/>
    </row>
    <row r="102" spans="2:10" ht="16.5" customHeight="1">
      <c r="B102" s="355"/>
      <c r="C102" s="626" t="s">
        <v>879</v>
      </c>
      <c r="D102" s="585" t="str">
        <f>B104</f>
        <v>SSC</v>
      </c>
      <c r="E102" s="630"/>
      <c r="F102" s="590"/>
      <c r="G102" s="360"/>
      <c r="H102" s="417"/>
      <c r="I102" s="361"/>
      <c r="J102" s="356"/>
    </row>
    <row r="103" spans="2:13" ht="16.5" customHeight="1">
      <c r="B103" s="355"/>
      <c r="C103" s="628"/>
      <c r="D103" s="632"/>
      <c r="E103" s="391"/>
      <c r="F103" s="590"/>
      <c r="G103" s="360"/>
      <c r="H103" s="332" t="str">
        <f>'男子賽程'!S8</f>
        <v>HKP</v>
      </c>
      <c r="I103" s="333" t="s">
        <v>122</v>
      </c>
      <c r="J103" s="642" t="s">
        <v>22</v>
      </c>
      <c r="K103" s="643" t="s">
        <v>1259</v>
      </c>
      <c r="L103" s="317">
        <v>120</v>
      </c>
      <c r="M103" s="317" t="s">
        <v>1260</v>
      </c>
    </row>
    <row r="104" spans="2:13" ht="16.5" customHeight="1">
      <c r="B104" s="370" t="str">
        <f>'男子賽程'!AB43</f>
        <v>SSC</v>
      </c>
      <c r="C104" s="378" t="s">
        <v>212</v>
      </c>
      <c r="D104" s="360"/>
      <c r="E104" s="633"/>
      <c r="F104" s="626" t="s">
        <v>906</v>
      </c>
      <c r="G104" s="355"/>
      <c r="H104" s="332" t="str">
        <f>'男子賽程'!AB8</f>
        <v>SCAA RH</v>
      </c>
      <c r="I104" s="333" t="s">
        <v>11</v>
      </c>
      <c r="J104" s="642" t="s">
        <v>22</v>
      </c>
      <c r="K104" s="643" t="str">
        <f>N70</f>
        <v>SCAA LM</v>
      </c>
      <c r="L104" s="317">
        <v>120</v>
      </c>
      <c r="M104" s="317" t="s">
        <v>1257</v>
      </c>
    </row>
    <row r="105" spans="2:13" ht="16.5" customHeight="1">
      <c r="B105" s="361"/>
      <c r="C105" s="588"/>
      <c r="D105" s="391"/>
      <c r="E105" s="391"/>
      <c r="F105" s="628"/>
      <c r="G105" s="355"/>
      <c r="H105" s="341" t="str">
        <f>'男子賽程'!S14</f>
        <v>豪華團</v>
      </c>
      <c r="I105" s="333" t="s">
        <v>14</v>
      </c>
      <c r="J105" s="642" t="s">
        <v>23</v>
      </c>
      <c r="K105" s="643" t="str">
        <f>K46</f>
        <v>Alps 999</v>
      </c>
      <c r="L105" s="317">
        <v>108</v>
      </c>
      <c r="M105" s="317" t="s">
        <v>1257</v>
      </c>
    </row>
    <row r="106" spans="3:13" ht="16.5" customHeight="1">
      <c r="C106" s="588"/>
      <c r="D106" s="391"/>
      <c r="E106" s="391"/>
      <c r="F106" s="590"/>
      <c r="G106" s="355"/>
      <c r="H106" s="332" t="str">
        <f>'男子賽程'!AB14</f>
        <v>Special</v>
      </c>
      <c r="I106" s="333" t="s">
        <v>17</v>
      </c>
      <c r="J106" s="642" t="s">
        <v>24</v>
      </c>
      <c r="K106" s="643" t="str">
        <f>J66</f>
        <v>2R</v>
      </c>
      <c r="L106" s="317">
        <v>96</v>
      </c>
      <c r="M106" s="317" t="s">
        <v>1257</v>
      </c>
    </row>
    <row r="107" spans="2:13" ht="16.5" customHeight="1">
      <c r="B107" s="370" t="str">
        <f>H108</f>
        <v>RCDC</v>
      </c>
      <c r="C107" s="353" t="s">
        <v>0</v>
      </c>
      <c r="D107" s="633"/>
      <c r="E107" s="399"/>
      <c r="F107" s="590"/>
      <c r="G107" s="355"/>
      <c r="H107" s="332" t="str">
        <f>'男子賽程'!S20</f>
        <v>PC</v>
      </c>
      <c r="I107" s="333" t="s">
        <v>79</v>
      </c>
      <c r="J107" s="642" t="s">
        <v>25</v>
      </c>
      <c r="K107" s="643" t="str">
        <f>H63</f>
        <v>Alps SB</v>
      </c>
      <c r="L107" s="317">
        <v>84</v>
      </c>
      <c r="M107" s="317" t="s">
        <v>1257</v>
      </c>
    </row>
    <row r="108" spans="2:13" ht="16.5" customHeight="1">
      <c r="B108" s="361"/>
      <c r="C108" s="626" t="s">
        <v>1105</v>
      </c>
      <c r="D108" s="636"/>
      <c r="E108" s="391"/>
      <c r="F108" s="590"/>
      <c r="G108" s="361"/>
      <c r="H108" s="332" t="str">
        <f>'男子賽程'!AB20</f>
        <v>RCDC</v>
      </c>
      <c r="I108" s="333" t="s">
        <v>80</v>
      </c>
      <c r="J108" s="642" t="s">
        <v>61</v>
      </c>
      <c r="K108" s="643" t="str">
        <f>F52</f>
        <v>SBDW</v>
      </c>
      <c r="L108" s="317">
        <v>72</v>
      </c>
      <c r="M108" s="317" t="s">
        <v>1257</v>
      </c>
    </row>
    <row r="109" spans="2:13" ht="16.5" customHeight="1">
      <c r="B109" s="361"/>
      <c r="C109" s="628"/>
      <c r="D109" s="585" t="str">
        <f>B110</f>
        <v>PB</v>
      </c>
      <c r="E109" s="360"/>
      <c r="F109" s="590"/>
      <c r="G109" s="355"/>
      <c r="H109" s="623"/>
      <c r="I109" s="333" t="s">
        <v>46</v>
      </c>
      <c r="J109" s="642"/>
      <c r="K109" s="643" t="str">
        <f>F86</f>
        <v>SKTL</v>
      </c>
      <c r="L109" s="317">
        <v>72</v>
      </c>
      <c r="M109" s="317" t="s">
        <v>1257</v>
      </c>
    </row>
    <row r="110" spans="2:13" ht="16.5" customHeight="1">
      <c r="B110" s="370" t="str">
        <f>'男子賽程'!S49</f>
        <v>PB</v>
      </c>
      <c r="C110" s="378" t="s">
        <v>987</v>
      </c>
      <c r="D110" s="626"/>
      <c r="E110" s="397"/>
      <c r="F110" s="589" t="str">
        <f>D114</f>
        <v>2R</v>
      </c>
      <c r="G110" s="355"/>
      <c r="H110" s="332" t="str">
        <f>'男子賽程'!AB26</f>
        <v>caswemw</v>
      </c>
      <c r="I110" s="333" t="s">
        <v>49</v>
      </c>
      <c r="J110" s="642"/>
      <c r="K110" s="643" t="str">
        <f>F99</f>
        <v>華英捉雞仔</v>
      </c>
      <c r="L110" s="317">
        <v>72</v>
      </c>
      <c r="M110" s="317" t="s">
        <v>1257</v>
      </c>
    </row>
    <row r="111" spans="2:13" ht="16.5" customHeight="1">
      <c r="B111" s="361"/>
      <c r="C111" s="588"/>
      <c r="D111" s="626" t="s">
        <v>881</v>
      </c>
      <c r="E111" s="391"/>
      <c r="F111" s="608"/>
      <c r="G111" s="355"/>
      <c r="H111" s="332" t="str">
        <f>'男子賽程'!S32</f>
        <v>安柱</v>
      </c>
      <c r="I111" s="333" t="s">
        <v>199</v>
      </c>
      <c r="J111" s="642" t="s">
        <v>115</v>
      </c>
      <c r="K111" s="643" t="str">
        <f>D31</f>
        <v>哈佬邁阿密</v>
      </c>
      <c r="L111" s="317">
        <v>54</v>
      </c>
      <c r="M111" s="317" t="s">
        <v>1257</v>
      </c>
    </row>
    <row r="112" spans="2:13" ht="16.5" customHeight="1">
      <c r="B112" s="361"/>
      <c r="C112" s="624"/>
      <c r="D112" s="628"/>
      <c r="E112" s="391"/>
      <c r="F112" s="412"/>
      <c r="G112" s="355"/>
      <c r="H112" s="332" t="str">
        <f>'男子賽程'!AB32</f>
        <v>Alps NK</v>
      </c>
      <c r="I112" s="333" t="s">
        <v>170</v>
      </c>
      <c r="K112" s="317" t="str">
        <f>D38</f>
        <v>SCAA-K&amp;L</v>
      </c>
      <c r="L112" s="317">
        <v>54</v>
      </c>
      <c r="M112" s="317" t="s">
        <v>1257</v>
      </c>
    </row>
    <row r="113" spans="2:13" ht="16.5" customHeight="1">
      <c r="B113" s="370" t="str">
        <f>H112</f>
        <v>Alps NK</v>
      </c>
      <c r="C113" s="625" t="s">
        <v>170</v>
      </c>
      <c r="D113" s="407"/>
      <c r="E113" s="391"/>
      <c r="F113" s="361"/>
      <c r="G113" s="355"/>
      <c r="H113" s="332" t="str">
        <f>'男子賽程'!S38</f>
        <v>兄弟草</v>
      </c>
      <c r="I113" s="333" t="s">
        <v>169</v>
      </c>
      <c r="K113" s="317" t="str">
        <f>D55</f>
        <v>KT</v>
      </c>
      <c r="L113" s="317">
        <v>54</v>
      </c>
      <c r="M113" s="317" t="s">
        <v>1257</v>
      </c>
    </row>
    <row r="114" spans="2:13" ht="16.5" customHeight="1">
      <c r="B114" s="355"/>
      <c r="C114" s="626" t="s">
        <v>880</v>
      </c>
      <c r="D114" s="585" t="str">
        <f>B116</f>
        <v>2R</v>
      </c>
      <c r="E114" s="391"/>
      <c r="F114" s="361"/>
      <c r="G114" s="355"/>
      <c r="H114" s="332" t="s">
        <v>1266</v>
      </c>
      <c r="I114" s="333" t="s">
        <v>168</v>
      </c>
      <c r="K114" s="317" t="str">
        <f>D67</f>
        <v>ALPS-MW</v>
      </c>
      <c r="L114" s="317">
        <v>54</v>
      </c>
      <c r="M114" s="317" t="s">
        <v>1257</v>
      </c>
    </row>
    <row r="115" spans="2:13" ht="16.5" customHeight="1">
      <c r="B115" s="355"/>
      <c r="C115" s="628"/>
      <c r="D115" s="636"/>
      <c r="E115" s="360"/>
      <c r="F115" s="361"/>
      <c r="G115" s="355"/>
      <c r="H115" s="332" t="str">
        <f>'男子賽程'!S44</f>
        <v>華英捉雞仔</v>
      </c>
      <c r="I115" s="333" t="s">
        <v>167</v>
      </c>
      <c r="K115" s="317" t="str">
        <f>D78</f>
        <v>ALPS-MJ</v>
      </c>
      <c r="L115" s="317">
        <v>54</v>
      </c>
      <c r="M115" s="317" t="s">
        <v>1257</v>
      </c>
    </row>
    <row r="116" spans="2:13" ht="16.5" customHeight="1">
      <c r="B116" s="352" t="str">
        <f>'男子賽程'!AB7</f>
        <v>2R</v>
      </c>
      <c r="C116" s="378" t="s">
        <v>9</v>
      </c>
      <c r="D116" s="633"/>
      <c r="E116" s="399"/>
      <c r="F116" s="399"/>
      <c r="G116" s="641"/>
      <c r="H116" s="332" t="str">
        <f>'男子賽程'!AB44</f>
        <v>北極熊</v>
      </c>
      <c r="I116" s="333" t="s">
        <v>166</v>
      </c>
      <c r="K116" s="317" t="str">
        <f>D85</f>
        <v>塞爾特人</v>
      </c>
      <c r="L116" s="317">
        <v>54</v>
      </c>
      <c r="M116" s="317" t="s">
        <v>1257</v>
      </c>
    </row>
    <row r="117" spans="4:13" ht="16.5" customHeight="1">
      <c r="D117" s="317"/>
      <c r="H117" s="332" t="str">
        <f>'男子賽程'!S50</f>
        <v>塞爾特人</v>
      </c>
      <c r="I117" s="333" t="s">
        <v>988</v>
      </c>
      <c r="K117" s="317" t="str">
        <f>D102</f>
        <v>SSC</v>
      </c>
      <c r="L117" s="317">
        <v>54</v>
      </c>
      <c r="M117" s="317" t="s">
        <v>1257</v>
      </c>
    </row>
    <row r="118" spans="8:13" ht="16.5" customHeight="1">
      <c r="H118" s="332" t="str">
        <f>'男子賽程'!AB50</f>
        <v>Alps 999</v>
      </c>
      <c r="I118" s="333" t="s">
        <v>695</v>
      </c>
      <c r="K118" s="317" t="str">
        <f>D109</f>
        <v>PB</v>
      </c>
      <c r="L118" s="317">
        <v>54</v>
      </c>
      <c r="M118" s="317" t="s">
        <v>1257</v>
      </c>
    </row>
    <row r="119" spans="10:13" ht="15.75">
      <c r="J119" s="642" t="s">
        <v>186</v>
      </c>
      <c r="K119" s="643" t="str">
        <f>B33</f>
        <v>Special</v>
      </c>
      <c r="L119" s="317">
        <v>48</v>
      </c>
      <c r="M119" s="317" t="s">
        <v>1257</v>
      </c>
    </row>
    <row r="120" spans="11:13" ht="15.75">
      <c r="K120" s="317" t="str">
        <f>B39</f>
        <v>HKP</v>
      </c>
      <c r="L120" s="317">
        <v>48</v>
      </c>
      <c r="M120" s="317" t="s">
        <v>1257</v>
      </c>
    </row>
    <row r="121" spans="11:13" ht="15.75">
      <c r="K121" s="317" t="str">
        <f>B42</f>
        <v>撈碧鵰</v>
      </c>
      <c r="L121" s="317">
        <v>48</v>
      </c>
      <c r="M121" s="317" t="s">
        <v>1257</v>
      </c>
    </row>
    <row r="122" spans="11:13" ht="15.75">
      <c r="K122" s="317" t="str">
        <f>B51</f>
        <v>PC</v>
      </c>
      <c r="L122" s="317">
        <v>48</v>
      </c>
      <c r="M122" s="317" t="s">
        <v>1257</v>
      </c>
    </row>
    <row r="123" spans="11:13" ht="15.75">
      <c r="K123" s="317" t="str">
        <f>B54</f>
        <v>豪華團</v>
      </c>
      <c r="L123" s="317">
        <v>48</v>
      </c>
      <c r="M123" s="317" t="s">
        <v>1257</v>
      </c>
    </row>
    <row r="124" spans="11:13" ht="15.75">
      <c r="K124" s="317" t="str">
        <f>B63</f>
        <v>ALPS - 廢青</v>
      </c>
      <c r="L124" s="317">
        <v>48</v>
      </c>
      <c r="M124" s="317" t="s">
        <v>1257</v>
      </c>
    </row>
    <row r="125" spans="11:13" ht="15.75">
      <c r="K125" s="317" t="str">
        <f>B66</f>
        <v>安柱</v>
      </c>
      <c r="L125" s="317">
        <v>48</v>
      </c>
      <c r="M125" s="317" t="s">
        <v>1257</v>
      </c>
    </row>
    <row r="126" spans="11:13" ht="15.75">
      <c r="K126" s="317" t="str">
        <f>B74</f>
        <v>兄弟草</v>
      </c>
      <c r="L126" s="317">
        <v>48</v>
      </c>
      <c r="M126" s="317" t="s">
        <v>1257</v>
      </c>
    </row>
    <row r="127" spans="11:13" ht="15.75">
      <c r="K127" s="317" t="str">
        <f>B77</f>
        <v>北極熊</v>
      </c>
      <c r="L127" s="317">
        <v>48</v>
      </c>
      <c r="M127" s="317" t="s">
        <v>1257</v>
      </c>
    </row>
    <row r="128" spans="11:13" ht="15.75">
      <c r="K128" s="643" t="str">
        <f>B83</f>
        <v>SLD</v>
      </c>
      <c r="L128" s="317">
        <v>48</v>
      </c>
      <c r="M128" s="317" t="s">
        <v>1257</v>
      </c>
    </row>
    <row r="129" spans="11:13" ht="15.75">
      <c r="K129" s="317" t="str">
        <f>B89</f>
        <v>SCAA RH</v>
      </c>
      <c r="L129" s="317">
        <v>48</v>
      </c>
      <c r="M129" s="317" t="s">
        <v>1257</v>
      </c>
    </row>
    <row r="130" spans="11:13" ht="15.75">
      <c r="K130" s="317" t="str">
        <f>B95</f>
        <v>SOUK</v>
      </c>
      <c r="L130" s="317">
        <v>48</v>
      </c>
      <c r="M130" s="317" t="s">
        <v>1257</v>
      </c>
    </row>
    <row r="131" spans="11:13" ht="15.75">
      <c r="K131" s="317" t="str">
        <f>B101</f>
        <v>caswemw</v>
      </c>
      <c r="L131" s="317">
        <v>48</v>
      </c>
      <c r="M131" s="317" t="s">
        <v>1257</v>
      </c>
    </row>
    <row r="132" spans="11:13" ht="15.75">
      <c r="K132" s="317" t="str">
        <f>B107</f>
        <v>RCDC</v>
      </c>
      <c r="L132" s="317">
        <v>48</v>
      </c>
      <c r="M132" s="317" t="s">
        <v>1257</v>
      </c>
    </row>
    <row r="133" spans="11:13" ht="15.75">
      <c r="K133" s="317" t="str">
        <f>B113</f>
        <v>Alps NK</v>
      </c>
      <c r="L133" s="317">
        <v>48</v>
      </c>
      <c r="M133" s="317" t="s">
        <v>1257</v>
      </c>
    </row>
    <row r="134" spans="10:13" ht="15.75">
      <c r="J134" s="642" t="s">
        <v>187</v>
      </c>
      <c r="K134" s="317" t="str">
        <f>'男子賽程'!S9</f>
        <v>霖完未jack</v>
      </c>
      <c r="L134" s="317">
        <v>36</v>
      </c>
      <c r="M134" s="317" t="s">
        <v>1257</v>
      </c>
    </row>
    <row r="135" spans="11:13" ht="15.75">
      <c r="K135" s="317" t="str">
        <f>'男子賽程'!AB9</f>
        <v>SA</v>
      </c>
      <c r="L135" s="317">
        <v>36</v>
      </c>
      <c r="M135" s="317" t="s">
        <v>1257</v>
      </c>
    </row>
    <row r="136" spans="11:13" ht="15.75">
      <c r="K136" s="317" t="str">
        <f>'男子賽程'!AB15</f>
        <v>BUOB</v>
      </c>
      <c r="L136" s="317">
        <v>36</v>
      </c>
      <c r="M136" s="317" t="s">
        <v>1257</v>
      </c>
    </row>
    <row r="137" spans="11:13" ht="15.75">
      <c r="K137" s="317" t="str">
        <f>'男子賽程'!S21</f>
        <v>Volleyfever</v>
      </c>
      <c r="L137" s="317">
        <v>36</v>
      </c>
      <c r="M137" s="317" t="s">
        <v>1257</v>
      </c>
    </row>
    <row r="138" spans="11:13" ht="15.75">
      <c r="K138" s="317" t="str">
        <f>'男子賽程'!AB27</f>
        <v>Poseidon</v>
      </c>
      <c r="L138" s="317">
        <v>36</v>
      </c>
      <c r="M138" s="317" t="s">
        <v>1257</v>
      </c>
    </row>
    <row r="139" spans="11:13" ht="15.75">
      <c r="K139" s="317" t="str">
        <f>'男子賽程'!S33</f>
        <v>AM</v>
      </c>
      <c r="L139" s="317">
        <v>36</v>
      </c>
      <c r="M139" s="317" t="s">
        <v>1257</v>
      </c>
    </row>
    <row r="140" spans="11:13" ht="15.75">
      <c r="K140" s="317" t="str">
        <f>'男子賽程'!AB33</f>
        <v>ALPS-KAZ</v>
      </c>
      <c r="L140" s="317">
        <v>36</v>
      </c>
      <c r="M140" s="317" t="s">
        <v>1257</v>
      </c>
    </row>
    <row r="141" spans="11:13" ht="15.75">
      <c r="K141" s="317" t="str">
        <f>'男子賽程'!S39</f>
        <v>JMSL</v>
      </c>
      <c r="L141" s="317">
        <v>36</v>
      </c>
      <c r="M141" s="317" t="s">
        <v>1257</v>
      </c>
    </row>
    <row r="142" spans="11:13" ht="15.75">
      <c r="K142" s="317" t="str">
        <f>'男子賽程'!S45</f>
        <v>2/4子</v>
      </c>
      <c r="L142" s="317">
        <v>36</v>
      </c>
      <c r="M142" s="317" t="s">
        <v>1257</v>
      </c>
    </row>
    <row r="143" spans="11:13" ht="15.75">
      <c r="K143" s="317" t="str">
        <f>'男子賽程'!AB45</f>
        <v>TIC</v>
      </c>
      <c r="L143" s="317">
        <v>36</v>
      </c>
      <c r="M143" s="317" t="s">
        <v>1257</v>
      </c>
    </row>
    <row r="144" spans="11:13" ht="15.75">
      <c r="K144" s="317" t="str">
        <f>'男子賽程'!S51</f>
        <v>WM</v>
      </c>
      <c r="L144" s="317">
        <v>36</v>
      </c>
      <c r="M144" s="317" t="s">
        <v>1257</v>
      </c>
    </row>
    <row r="145" spans="11:13" ht="15.75">
      <c r="K145" s="317" t="str">
        <f>'男子賽程'!AB51</f>
        <v>TTYY</v>
      </c>
      <c r="L145" s="317">
        <v>36</v>
      </c>
      <c r="M145" s="317" t="s">
        <v>1257</v>
      </c>
    </row>
    <row r="146" spans="10:13" ht="15.75">
      <c r="J146" s="330" t="s">
        <v>1258</v>
      </c>
      <c r="K146" s="317" t="str">
        <f>MD!H108</f>
        <v>IMMD</v>
      </c>
      <c r="L146" s="317">
        <v>6</v>
      </c>
      <c r="M146" s="317" t="s">
        <v>1257</v>
      </c>
    </row>
    <row r="147" spans="11:13" ht="15.75">
      <c r="K147" s="317" t="str">
        <f>MD!F109</f>
        <v>YC</v>
      </c>
      <c r="L147" s="317">
        <v>6</v>
      </c>
      <c r="M147" s="317" t="s">
        <v>1257</v>
      </c>
    </row>
    <row r="148" spans="11:13" ht="15.75">
      <c r="K148" s="317" t="str">
        <f>MD!H110</f>
        <v>鐘聲隊6AJK</v>
      </c>
      <c r="L148" s="317">
        <v>6</v>
      </c>
      <c r="M148" s="317" t="s">
        <v>1257</v>
      </c>
    </row>
    <row r="149" spans="11:13" ht="15.75">
      <c r="K149" s="318">
        <f>'男子賽程'!AB21</f>
        <v>1988</v>
      </c>
      <c r="L149" s="317">
        <v>0</v>
      </c>
      <c r="M149" s="317" t="s">
        <v>1257</v>
      </c>
    </row>
    <row r="150" spans="11:13" ht="15.75">
      <c r="K150" s="317" t="str">
        <f>'男子賽程'!S26</f>
        <v>ALPS-SR</v>
      </c>
      <c r="L150" s="317">
        <v>0</v>
      </c>
      <c r="M150" s="317" t="s">
        <v>1257</v>
      </c>
    </row>
    <row r="151" spans="11:13" ht="15.75">
      <c r="K151" s="317" t="str">
        <f>'男子賽程'!S27</f>
        <v>隨心</v>
      </c>
      <c r="L151" s="317">
        <v>0</v>
      </c>
      <c r="M151" s="317" t="s">
        <v>1257</v>
      </c>
    </row>
  </sheetData>
  <sheetProtection/>
  <printOptions/>
  <pageMargins left="0.35433070866141736" right="0.35433070866141736" top="0.7874015748031497" bottom="0.7874015748031497" header="0.5118110236220472" footer="0.5118110236220472"/>
  <pageSetup fitToHeight="1" fitToWidth="1" horizontalDpi="600" verticalDpi="600" orientation="portrait" paperSize="9" scale="39" r:id="rId1"/>
</worksheet>
</file>

<file path=xl/worksheets/sheet4.xml><?xml version="1.0" encoding="utf-8"?>
<worksheet xmlns="http://schemas.openxmlformats.org/spreadsheetml/2006/main" xmlns:r="http://schemas.openxmlformats.org/officeDocument/2006/relationships">
  <sheetPr>
    <pageSetUpPr fitToPage="1"/>
  </sheetPr>
  <dimension ref="A1:AF56"/>
  <sheetViews>
    <sheetView zoomScale="70" zoomScaleNormal="70" zoomScalePageLayoutView="0" workbookViewId="0" topLeftCell="K31">
      <selection activeCell="B1" sqref="B1"/>
    </sheetView>
  </sheetViews>
  <sheetFormatPr defaultColWidth="9.00390625" defaultRowHeight="16.5"/>
  <cols>
    <col min="1" max="1" width="10.375" style="241" hidden="1" customWidth="1"/>
    <col min="2" max="2" width="9.50390625" style="241" customWidth="1"/>
    <col min="3" max="3" width="7.75390625" style="241" customWidth="1"/>
    <col min="4" max="4" width="10.25390625" style="241" customWidth="1"/>
    <col min="5" max="5" width="15.625" style="241" customWidth="1"/>
    <col min="6" max="6" width="5.25390625" style="241" customWidth="1"/>
    <col min="7" max="7" width="15.75390625" style="241" customWidth="1"/>
    <col min="8" max="8" width="20.00390625" style="241" customWidth="1"/>
    <col min="9" max="9" width="3.125" style="241" customWidth="1"/>
    <col min="10" max="10" width="21.375" style="241" customWidth="1"/>
    <col min="11" max="14" width="9.00390625" style="245" customWidth="1"/>
    <col min="15" max="15" width="14.00390625" style="244" customWidth="1"/>
    <col min="16" max="16" width="20.375" style="244" customWidth="1"/>
    <col min="17" max="17" width="9.00390625" style="244" customWidth="1"/>
    <col min="18" max="18" width="9.00390625" style="241" customWidth="1"/>
    <col min="19" max="19" width="15.25390625" style="241" customWidth="1"/>
    <col min="20" max="27" width="9.00390625" style="241" customWidth="1"/>
    <col min="28" max="28" width="15.375" style="241" customWidth="1"/>
    <col min="29" max="16384" width="9.00390625" style="241" customWidth="1"/>
  </cols>
  <sheetData>
    <row r="1" spans="2:8" ht="23.25">
      <c r="B1" s="242" t="s">
        <v>798</v>
      </c>
      <c r="C1" s="243"/>
      <c r="D1" s="243"/>
      <c r="E1" s="244"/>
      <c r="G1" s="245"/>
      <c r="H1" s="242"/>
    </row>
    <row r="2" spans="2:8" ht="24">
      <c r="B2" s="242" t="s">
        <v>1014</v>
      </c>
      <c r="C2" s="243"/>
      <c r="D2" s="243"/>
      <c r="E2" s="244"/>
      <c r="G2" s="245"/>
      <c r="H2" s="242"/>
    </row>
    <row r="3" spans="2:14" ht="18.75">
      <c r="B3" s="246"/>
      <c r="D3" s="247"/>
      <c r="E3" s="248"/>
      <c r="F3" s="248"/>
      <c r="G3" s="249"/>
      <c r="H3" s="560" t="s">
        <v>1015</v>
      </c>
      <c r="I3" s="561"/>
      <c r="J3" s="561"/>
      <c r="K3" s="250" t="s">
        <v>1016</v>
      </c>
      <c r="L3" s="245" t="s">
        <v>1017</v>
      </c>
      <c r="M3" s="245" t="s">
        <v>1017</v>
      </c>
      <c r="N3" s="245" t="s">
        <v>1016</v>
      </c>
    </row>
    <row r="4" spans="1:17" ht="15.75">
      <c r="A4" s="251" t="s">
        <v>1018</v>
      </c>
      <c r="B4" s="252" t="s">
        <v>81</v>
      </c>
      <c r="C4" s="252" t="s">
        <v>82</v>
      </c>
      <c r="D4" s="253" t="s">
        <v>83</v>
      </c>
      <c r="E4" s="252"/>
      <c r="F4" s="252" t="s">
        <v>84</v>
      </c>
      <c r="G4" s="252"/>
      <c r="H4" s="254" t="s">
        <v>85</v>
      </c>
      <c r="I4" s="255"/>
      <c r="J4" s="254" t="s">
        <v>86</v>
      </c>
      <c r="K4" s="252"/>
      <c r="L4" s="252"/>
      <c r="M4" s="252"/>
      <c r="N4" s="252"/>
      <c r="O4" s="256"/>
      <c r="P4" s="256"/>
      <c r="Q4" s="256"/>
    </row>
    <row r="5" spans="1:17" ht="16.5" customHeight="1" thickBot="1">
      <c r="A5" s="257" t="s">
        <v>87</v>
      </c>
      <c r="B5" s="252" t="s">
        <v>1019</v>
      </c>
      <c r="C5" s="258" t="s">
        <v>1020</v>
      </c>
      <c r="D5" s="259" t="s">
        <v>81</v>
      </c>
      <c r="E5" s="258"/>
      <c r="F5" s="258" t="s">
        <v>1021</v>
      </c>
      <c r="G5" s="258"/>
      <c r="H5" s="260" t="s">
        <v>67</v>
      </c>
      <c r="I5" s="261"/>
      <c r="J5" s="260" t="s">
        <v>67</v>
      </c>
      <c r="K5" s="252"/>
      <c r="L5" s="252"/>
      <c r="M5" s="252"/>
      <c r="N5" s="252"/>
      <c r="O5" s="256"/>
      <c r="P5" s="256"/>
      <c r="Q5" s="256"/>
    </row>
    <row r="6" spans="1:32" ht="17.25" thickBot="1" thickTop="1">
      <c r="A6" s="262" t="e">
        <f>IF(#REF!&lt;&gt;#REF!,#REF!,"")</f>
        <v>#REF!</v>
      </c>
      <c r="B6" s="263">
        <v>1</v>
      </c>
      <c r="C6" s="264" t="s">
        <v>97</v>
      </c>
      <c r="D6" s="265">
        <v>1</v>
      </c>
      <c r="E6" s="266" t="s">
        <v>98</v>
      </c>
      <c r="F6" s="267" t="s">
        <v>99</v>
      </c>
      <c r="G6" s="268" t="s">
        <v>103</v>
      </c>
      <c r="H6" s="269" t="str">
        <f>VLOOKUP(E6,MD!$B$6:$J$104,3,FALSE)</f>
        <v>Alps</v>
      </c>
      <c r="I6" s="269" t="s">
        <v>100</v>
      </c>
      <c r="J6" s="269" t="str">
        <f>VLOOKUP(G6,MD!$B$6:$J$104,3,FALSE)</f>
        <v>霖完未jack</v>
      </c>
      <c r="K6" s="252">
        <v>2</v>
      </c>
      <c r="L6" s="252">
        <f>21+21</f>
        <v>42</v>
      </c>
      <c r="M6" s="252">
        <f>7+6</f>
        <v>13</v>
      </c>
      <c r="N6" s="252">
        <v>0</v>
      </c>
      <c r="O6" s="256" t="s">
        <v>990</v>
      </c>
      <c r="P6" s="256"/>
      <c r="Q6" s="256" t="s">
        <v>56</v>
      </c>
      <c r="R6" s="270" t="s">
        <v>991</v>
      </c>
      <c r="S6" s="244" t="s">
        <v>992</v>
      </c>
      <c r="T6" s="244" t="s">
        <v>119</v>
      </c>
      <c r="U6" s="244" t="s">
        <v>935</v>
      </c>
      <c r="V6" s="244" t="s">
        <v>120</v>
      </c>
      <c r="W6" s="244" t="s">
        <v>993</v>
      </c>
      <c r="X6" s="244"/>
      <c r="Y6" s="244"/>
      <c r="Z6" s="241" t="s">
        <v>39</v>
      </c>
      <c r="AA6" s="270" t="s">
        <v>991</v>
      </c>
      <c r="AB6" s="244" t="s">
        <v>992</v>
      </c>
      <c r="AC6" s="244" t="s">
        <v>119</v>
      </c>
      <c r="AD6" s="244" t="s">
        <v>935</v>
      </c>
      <c r="AE6" s="244" t="s">
        <v>120</v>
      </c>
      <c r="AF6" s="244" t="s">
        <v>993</v>
      </c>
    </row>
    <row r="7" spans="1:32" ht="17.25" thickBot="1" thickTop="1">
      <c r="A7" s="271" t="e">
        <f>IF(#REF!&lt;&gt;#REF!,#REF!,"")</f>
        <v>#REF!</v>
      </c>
      <c r="B7" s="272">
        <v>2</v>
      </c>
      <c r="C7" s="264" t="s">
        <v>56</v>
      </c>
      <c r="D7" s="265">
        <v>2</v>
      </c>
      <c r="E7" s="266" t="s">
        <v>101</v>
      </c>
      <c r="F7" s="267" t="s">
        <v>102</v>
      </c>
      <c r="G7" s="268" t="s">
        <v>103</v>
      </c>
      <c r="H7" s="269" t="str">
        <f>VLOOKUP(E7,MD!$B$6:$J$104,3,FALSE)</f>
        <v>HKP</v>
      </c>
      <c r="I7" s="269" t="s">
        <v>100</v>
      </c>
      <c r="J7" s="269" t="str">
        <f>VLOOKUP(G7,MD!$B$6:$J$104,3,FALSE)</f>
        <v>霖完未jack</v>
      </c>
      <c r="K7" s="252">
        <v>2</v>
      </c>
      <c r="L7" s="252">
        <f>21+21</f>
        <v>42</v>
      </c>
      <c r="M7" s="252">
        <v>25</v>
      </c>
      <c r="N7" s="252">
        <v>0</v>
      </c>
      <c r="O7" s="256" t="s">
        <v>994</v>
      </c>
      <c r="P7" s="256"/>
      <c r="Q7" s="256"/>
      <c r="R7" s="255">
        <v>1</v>
      </c>
      <c r="S7" s="273" t="s">
        <v>954</v>
      </c>
      <c r="T7" s="273">
        <v>2</v>
      </c>
      <c r="U7" s="273">
        <v>0</v>
      </c>
      <c r="V7" s="273">
        <v>0</v>
      </c>
      <c r="W7" s="273">
        <f>T7*3+U7*1+V7*0</f>
        <v>6</v>
      </c>
      <c r="X7" s="256"/>
      <c r="Y7" s="256"/>
      <c r="AA7" s="255">
        <v>1</v>
      </c>
      <c r="AB7" s="273" t="s">
        <v>410</v>
      </c>
      <c r="AC7" s="273">
        <v>1</v>
      </c>
      <c r="AD7" s="273">
        <v>1</v>
      </c>
      <c r="AE7" s="273">
        <v>0</v>
      </c>
      <c r="AF7" s="273">
        <f>AC7*3+AD7*1+AE7*0</f>
        <v>4</v>
      </c>
    </row>
    <row r="8" spans="1:32" ht="17.25" thickBot="1" thickTop="1">
      <c r="A8" s="271" t="e">
        <f>IF(#REF!&lt;&gt;#REF!,#REF!,"")</f>
        <v>#REF!</v>
      </c>
      <c r="B8" s="263">
        <v>3</v>
      </c>
      <c r="C8" s="274" t="s">
        <v>97</v>
      </c>
      <c r="D8" s="275">
        <v>3</v>
      </c>
      <c r="E8" s="276" t="s">
        <v>98</v>
      </c>
      <c r="F8" s="277" t="s">
        <v>99</v>
      </c>
      <c r="G8" s="278" t="s">
        <v>78</v>
      </c>
      <c r="H8" s="269" t="str">
        <f>VLOOKUP(E8,MD!$B$6:$J$104,3,FALSE)</f>
        <v>Alps</v>
      </c>
      <c r="I8" s="269" t="s">
        <v>104</v>
      </c>
      <c r="J8" s="269" t="str">
        <f>VLOOKUP(G8,MD!$B$6:$J$104,3,FALSE)</f>
        <v>HKP</v>
      </c>
      <c r="K8" s="252">
        <v>2</v>
      </c>
      <c r="L8" s="252">
        <f>21+21</f>
        <v>42</v>
      </c>
      <c r="M8" s="252">
        <f>12+13</f>
        <v>25</v>
      </c>
      <c r="N8" s="252">
        <v>0</v>
      </c>
      <c r="O8" s="256" t="s">
        <v>995</v>
      </c>
      <c r="P8" s="256"/>
      <c r="Q8" s="256"/>
      <c r="R8" s="255">
        <v>2</v>
      </c>
      <c r="S8" s="273" t="s">
        <v>955</v>
      </c>
      <c r="T8" s="273">
        <v>1</v>
      </c>
      <c r="U8" s="273">
        <v>0</v>
      </c>
      <c r="V8" s="273">
        <v>1</v>
      </c>
      <c r="W8" s="273">
        <f>T8*3+U8*1+V8*0</f>
        <v>3</v>
      </c>
      <c r="X8" s="256"/>
      <c r="Y8" s="256"/>
      <c r="AA8" s="255">
        <v>2</v>
      </c>
      <c r="AB8" s="273" t="s">
        <v>398</v>
      </c>
      <c r="AC8" s="273">
        <v>1</v>
      </c>
      <c r="AD8" s="273">
        <v>1</v>
      </c>
      <c r="AE8" s="273">
        <v>0</v>
      </c>
      <c r="AF8" s="273">
        <f>AC8*3+AD8*1+AE8*0</f>
        <v>4</v>
      </c>
    </row>
    <row r="9" spans="1:32" ht="17.25" thickBot="1" thickTop="1">
      <c r="A9" s="271" t="e">
        <f>IF(#REF!&lt;&gt;#REF!,#REF!,"")</f>
        <v>#REF!</v>
      </c>
      <c r="B9" s="272">
        <v>4</v>
      </c>
      <c r="C9" s="264" t="s">
        <v>39</v>
      </c>
      <c r="D9" s="265">
        <v>1</v>
      </c>
      <c r="E9" s="266" t="s">
        <v>9</v>
      </c>
      <c r="F9" s="267" t="s">
        <v>100</v>
      </c>
      <c r="G9" s="268" t="s">
        <v>156</v>
      </c>
      <c r="H9" s="269" t="str">
        <f>VLOOKUP(E9,MD!$B$6:$J$104,3,FALSE)</f>
        <v>2R</v>
      </c>
      <c r="I9" s="269" t="s">
        <v>99</v>
      </c>
      <c r="J9" s="269" t="str">
        <f>VLOOKUP(G9,MD!$B$6:$J$104,3,FALSE)</f>
        <v>SCAA RH</v>
      </c>
      <c r="K9" s="252">
        <v>1</v>
      </c>
      <c r="L9" s="252">
        <v>40</v>
      </c>
      <c r="M9" s="252">
        <v>35</v>
      </c>
      <c r="N9" s="252">
        <v>1</v>
      </c>
      <c r="O9" s="256" t="s">
        <v>978</v>
      </c>
      <c r="P9" s="256"/>
      <c r="Q9" s="256"/>
      <c r="R9" s="255">
        <v>3</v>
      </c>
      <c r="S9" s="273" t="s">
        <v>1022</v>
      </c>
      <c r="T9" s="273">
        <v>0</v>
      </c>
      <c r="U9" s="273">
        <v>0</v>
      </c>
      <c r="V9" s="273">
        <v>2</v>
      </c>
      <c r="W9" s="273">
        <f>T9*3+U9*1+V9*0</f>
        <v>0</v>
      </c>
      <c r="X9" s="256"/>
      <c r="Y9" s="256"/>
      <c r="AA9" s="255">
        <v>3</v>
      </c>
      <c r="AB9" s="273" t="s">
        <v>402</v>
      </c>
      <c r="AC9" s="273">
        <v>0</v>
      </c>
      <c r="AD9" s="273">
        <v>0</v>
      </c>
      <c r="AE9" s="273">
        <v>2</v>
      </c>
      <c r="AF9" s="273">
        <f>AC9*3+AD9*1+AE9*0</f>
        <v>0</v>
      </c>
    </row>
    <row r="10" spans="1:32" ht="17.25" thickBot="1" thickTop="1">
      <c r="A10" s="271" t="e">
        <f>IF(#REF!&lt;&gt;#REF!,#REF!,"")</f>
        <v>#REF!</v>
      </c>
      <c r="B10" s="263">
        <v>5</v>
      </c>
      <c r="C10" s="264" t="s">
        <v>39</v>
      </c>
      <c r="D10" s="265">
        <v>2</v>
      </c>
      <c r="E10" s="266" t="s">
        <v>77</v>
      </c>
      <c r="F10" s="267" t="s">
        <v>99</v>
      </c>
      <c r="G10" s="268" t="s">
        <v>156</v>
      </c>
      <c r="H10" s="269" t="str">
        <f>VLOOKUP(E10,MD!$B$6:$J$104,3,FALSE)</f>
        <v>SA</v>
      </c>
      <c r="I10" s="269" t="s">
        <v>102</v>
      </c>
      <c r="J10" s="269" t="str">
        <f>VLOOKUP(G10,MD!$B$6:$J$104,3,FALSE)</f>
        <v>SCAA RH</v>
      </c>
      <c r="K10" s="252">
        <v>0</v>
      </c>
      <c r="L10" s="252">
        <v>25</v>
      </c>
      <c r="M10" s="252">
        <v>42</v>
      </c>
      <c r="N10" s="252">
        <v>2</v>
      </c>
      <c r="O10" s="244" t="s">
        <v>979</v>
      </c>
      <c r="P10" s="256"/>
      <c r="Q10" s="256"/>
      <c r="R10" s="255"/>
      <c r="S10" s="279"/>
      <c r="T10" s="273"/>
      <c r="U10" s="273"/>
      <c r="V10" s="273"/>
      <c r="W10" s="273"/>
      <c r="X10" s="256"/>
      <c r="Y10" s="256"/>
      <c r="AA10" s="255"/>
      <c r="AB10" s="279"/>
      <c r="AC10" s="273"/>
      <c r="AD10" s="273"/>
      <c r="AE10" s="273"/>
      <c r="AF10" s="273"/>
    </row>
    <row r="11" spans="1:28" ht="17.25" thickBot="1" thickTop="1">
      <c r="A11" s="271"/>
      <c r="B11" s="272">
        <v>6</v>
      </c>
      <c r="C11" s="280" t="s">
        <v>39</v>
      </c>
      <c r="D11" s="281">
        <v>3</v>
      </c>
      <c r="E11" s="276" t="s">
        <v>9</v>
      </c>
      <c r="F11" s="277" t="s">
        <v>99</v>
      </c>
      <c r="G11" s="278" t="s">
        <v>77</v>
      </c>
      <c r="H11" s="269" t="str">
        <f>VLOOKUP(E11,MD!$B$6:$J$104,3,FALSE)</f>
        <v>2R</v>
      </c>
      <c r="I11" s="269" t="s">
        <v>99</v>
      </c>
      <c r="J11" s="269" t="str">
        <f>VLOOKUP(G11,MD!$B$6:$J$104,3,FALSE)</f>
        <v>SA</v>
      </c>
      <c r="K11" s="252">
        <v>2</v>
      </c>
      <c r="L11" s="252">
        <v>42</v>
      </c>
      <c r="M11" s="252">
        <v>33</v>
      </c>
      <c r="N11" s="252">
        <v>0</v>
      </c>
      <c r="O11" s="256" t="s">
        <v>977</v>
      </c>
      <c r="P11" s="256"/>
      <c r="Q11" s="256"/>
      <c r="R11" s="282"/>
      <c r="S11" s="282"/>
      <c r="AA11" s="282"/>
      <c r="AB11" s="282"/>
    </row>
    <row r="12" spans="1:32" ht="17.25" thickBot="1" thickTop="1">
      <c r="A12" s="271"/>
      <c r="B12" s="263">
        <v>7</v>
      </c>
      <c r="C12" s="264" t="s">
        <v>206</v>
      </c>
      <c r="D12" s="283">
        <v>1</v>
      </c>
      <c r="E12" s="284" t="s">
        <v>155</v>
      </c>
      <c r="F12" s="284" t="s">
        <v>102</v>
      </c>
      <c r="G12" s="285" t="s">
        <v>157</v>
      </c>
      <c r="H12" s="269" t="str">
        <f>VLOOKUP(E12,MD!$B$6:$J$104,3,FALSE)</f>
        <v>SCAA LM</v>
      </c>
      <c r="I12" s="269" t="s">
        <v>102</v>
      </c>
      <c r="J12" s="269" t="str">
        <f>VLOOKUP(G12,MD!$B$6:$J$104,3,FALSE)</f>
        <v>豪華團</v>
      </c>
      <c r="K12" s="252">
        <v>2</v>
      </c>
      <c r="L12" s="252">
        <v>42</v>
      </c>
      <c r="M12" s="252">
        <v>0</v>
      </c>
      <c r="N12" s="252">
        <v>0</v>
      </c>
      <c r="O12" s="256" t="s">
        <v>966</v>
      </c>
      <c r="P12" s="256" t="s">
        <v>1023</v>
      </c>
      <c r="Q12" s="256"/>
      <c r="R12" s="270" t="s">
        <v>991</v>
      </c>
      <c r="S12" s="244" t="s">
        <v>992</v>
      </c>
      <c r="T12" s="244" t="s">
        <v>119</v>
      </c>
      <c r="U12" s="244" t="s">
        <v>935</v>
      </c>
      <c r="V12" s="244" t="s">
        <v>120</v>
      </c>
      <c r="W12" s="244" t="s">
        <v>993</v>
      </c>
      <c r="X12" s="244"/>
      <c r="Y12" s="244"/>
      <c r="AA12" s="270" t="s">
        <v>991</v>
      </c>
      <c r="AB12" s="244" t="s">
        <v>992</v>
      </c>
      <c r="AC12" s="244" t="s">
        <v>119</v>
      </c>
      <c r="AD12" s="244" t="s">
        <v>935</v>
      </c>
      <c r="AE12" s="244" t="s">
        <v>120</v>
      </c>
      <c r="AF12" s="244" t="s">
        <v>993</v>
      </c>
    </row>
    <row r="13" spans="1:32" ht="17.25" thickBot="1" thickTop="1">
      <c r="A13" s="271"/>
      <c r="B13" s="286">
        <v>8</v>
      </c>
      <c r="C13" s="287" t="s">
        <v>206</v>
      </c>
      <c r="D13" s="288">
        <v>2</v>
      </c>
      <c r="E13" s="289" t="s">
        <v>76</v>
      </c>
      <c r="F13" s="289" t="s">
        <v>102</v>
      </c>
      <c r="G13" s="290" t="s">
        <v>157</v>
      </c>
      <c r="H13" s="291" t="s">
        <v>329</v>
      </c>
      <c r="I13" s="291" t="s">
        <v>99</v>
      </c>
      <c r="J13" s="291" t="str">
        <f>VLOOKUP(G13,MD!$B$6:$J$104,3,FALSE)</f>
        <v>豪華團</v>
      </c>
      <c r="K13" s="292"/>
      <c r="L13" s="292"/>
      <c r="M13" s="292"/>
      <c r="N13" s="292"/>
      <c r="O13" s="293"/>
      <c r="P13" s="256"/>
      <c r="Q13" s="256" t="s">
        <v>206</v>
      </c>
      <c r="R13" s="255">
        <v>1</v>
      </c>
      <c r="S13" s="273" t="s">
        <v>956</v>
      </c>
      <c r="T13" s="273">
        <v>1</v>
      </c>
      <c r="U13" s="273">
        <v>0</v>
      </c>
      <c r="V13" s="273">
        <v>0</v>
      </c>
      <c r="W13" s="273">
        <f>T13*3+U13*1+V13*0</f>
        <v>3</v>
      </c>
      <c r="X13" s="256"/>
      <c r="Y13" s="256"/>
      <c r="Z13" s="241" t="s">
        <v>207</v>
      </c>
      <c r="AA13" s="255">
        <v>1</v>
      </c>
      <c r="AB13" s="273" t="str">
        <f>H15</f>
        <v>ALPS-MW</v>
      </c>
      <c r="AC13" s="273">
        <v>2</v>
      </c>
      <c r="AD13" s="273">
        <v>0</v>
      </c>
      <c r="AE13" s="273">
        <v>0</v>
      </c>
      <c r="AF13" s="273">
        <f>AC13*3+AD13*1+AE13*0</f>
        <v>6</v>
      </c>
    </row>
    <row r="14" spans="1:32" ht="17.25" thickBot="1" thickTop="1">
      <c r="A14" s="271"/>
      <c r="B14" s="294">
        <v>9</v>
      </c>
      <c r="C14" s="295" t="s">
        <v>206</v>
      </c>
      <c r="D14" s="296">
        <v>3</v>
      </c>
      <c r="E14" s="297" t="s">
        <v>155</v>
      </c>
      <c r="F14" s="297" t="s">
        <v>105</v>
      </c>
      <c r="G14" s="298" t="s">
        <v>76</v>
      </c>
      <c r="H14" s="291" t="str">
        <f>VLOOKUP(E14,MD!$B$6:$J$104,3,FALSE)</f>
        <v>SCAA LM</v>
      </c>
      <c r="I14" s="291" t="s">
        <v>102</v>
      </c>
      <c r="J14" s="291" t="s">
        <v>329</v>
      </c>
      <c r="K14" s="292"/>
      <c r="L14" s="292"/>
      <c r="M14" s="292"/>
      <c r="N14" s="292"/>
      <c r="O14" s="293"/>
      <c r="P14" s="256"/>
      <c r="Q14" s="256"/>
      <c r="R14" s="255">
        <v>2</v>
      </c>
      <c r="S14" s="273" t="s">
        <v>1024</v>
      </c>
      <c r="T14" s="273">
        <v>0</v>
      </c>
      <c r="U14" s="273">
        <v>0</v>
      </c>
      <c r="V14" s="273">
        <v>1</v>
      </c>
      <c r="W14" s="273">
        <f>T14*3+U14*1+V14*0</f>
        <v>0</v>
      </c>
      <c r="X14" s="256"/>
      <c r="Y14" s="256"/>
      <c r="AA14" s="255">
        <v>2</v>
      </c>
      <c r="AB14" s="273" t="str">
        <f>J16</f>
        <v>Special</v>
      </c>
      <c r="AC14" s="273">
        <v>0</v>
      </c>
      <c r="AD14" s="273">
        <v>1</v>
      </c>
      <c r="AE14" s="273">
        <v>1</v>
      </c>
      <c r="AF14" s="273">
        <f>AC14*3+AD14*1+AE14*0</f>
        <v>1</v>
      </c>
    </row>
    <row r="15" spans="1:32" ht="17.25" thickBot="1" thickTop="1">
      <c r="A15" s="271"/>
      <c r="B15" s="272">
        <v>10</v>
      </c>
      <c r="C15" s="299" t="s">
        <v>207</v>
      </c>
      <c r="D15" s="300">
        <v>1</v>
      </c>
      <c r="E15" s="267" t="s">
        <v>1</v>
      </c>
      <c r="F15" s="267" t="s">
        <v>99</v>
      </c>
      <c r="G15" s="268" t="s">
        <v>158</v>
      </c>
      <c r="H15" s="269" t="str">
        <f>VLOOKUP(E15,MD!$B$6:$J$104,3,FALSE)</f>
        <v>ALPS-MW</v>
      </c>
      <c r="I15" s="269" t="s">
        <v>102</v>
      </c>
      <c r="J15" s="269" t="str">
        <f>VLOOKUP(G15,MD!$B$6:$J$104,3,FALSE)</f>
        <v>Special</v>
      </c>
      <c r="K15" s="252">
        <v>2</v>
      </c>
      <c r="L15" s="252">
        <v>42</v>
      </c>
      <c r="M15" s="252">
        <v>22</v>
      </c>
      <c r="N15" s="252">
        <v>0</v>
      </c>
      <c r="O15" s="256" t="s">
        <v>996</v>
      </c>
      <c r="P15" s="256"/>
      <c r="Q15" s="256"/>
      <c r="R15" s="255"/>
      <c r="S15" s="273"/>
      <c r="T15" s="273"/>
      <c r="U15" s="273"/>
      <c r="V15" s="273"/>
      <c r="W15" s="273">
        <f>T15*3+U15*1+V15*0</f>
        <v>0</v>
      </c>
      <c r="X15" s="256"/>
      <c r="Y15" s="256"/>
      <c r="AA15" s="255">
        <v>3</v>
      </c>
      <c r="AB15" s="273" t="str">
        <f>H16</f>
        <v>BUOB</v>
      </c>
      <c r="AC15" s="273">
        <v>0</v>
      </c>
      <c r="AD15" s="273">
        <v>1</v>
      </c>
      <c r="AE15" s="273">
        <v>1</v>
      </c>
      <c r="AF15" s="273">
        <f>AC15*3+AD15*1+AE15*0</f>
        <v>1</v>
      </c>
    </row>
    <row r="16" spans="1:32" ht="17.25" thickBot="1" thickTop="1">
      <c r="A16" s="271"/>
      <c r="B16" s="263">
        <v>11</v>
      </c>
      <c r="C16" s="299" t="s">
        <v>207</v>
      </c>
      <c r="D16" s="300">
        <v>2</v>
      </c>
      <c r="E16" s="267" t="s">
        <v>75</v>
      </c>
      <c r="F16" s="267" t="s">
        <v>106</v>
      </c>
      <c r="G16" s="268" t="s">
        <v>158</v>
      </c>
      <c r="H16" s="269" t="str">
        <f>VLOOKUP(E16,MD!$B$6:$J$104,3,FALSE)</f>
        <v>BUOB</v>
      </c>
      <c r="I16" s="269" t="s">
        <v>107</v>
      </c>
      <c r="J16" s="269" t="str">
        <f>VLOOKUP(G16,MD!$B$6:$J$104,3,FALSE)</f>
        <v>Special</v>
      </c>
      <c r="K16" s="252">
        <v>1</v>
      </c>
      <c r="L16" s="252">
        <v>39</v>
      </c>
      <c r="M16" s="252">
        <v>42</v>
      </c>
      <c r="N16" s="252">
        <v>1</v>
      </c>
      <c r="O16" s="256" t="s">
        <v>997</v>
      </c>
      <c r="P16" s="256"/>
      <c r="Q16" s="256"/>
      <c r="R16" s="255"/>
      <c r="S16" s="273"/>
      <c r="T16" s="273"/>
      <c r="U16" s="273"/>
      <c r="V16" s="273"/>
      <c r="W16" s="273"/>
      <c r="X16" s="256"/>
      <c r="Y16" s="256"/>
      <c r="AA16" s="255"/>
      <c r="AB16" s="273"/>
      <c r="AC16" s="273"/>
      <c r="AD16" s="273"/>
      <c r="AE16" s="273"/>
      <c r="AF16" s="273"/>
    </row>
    <row r="17" spans="1:28" ht="17.25" thickBot="1" thickTop="1">
      <c r="A17" s="271"/>
      <c r="B17" s="272">
        <v>12</v>
      </c>
      <c r="C17" s="280" t="s">
        <v>207</v>
      </c>
      <c r="D17" s="281">
        <v>3</v>
      </c>
      <c r="E17" s="277" t="s">
        <v>1</v>
      </c>
      <c r="F17" s="277" t="s">
        <v>99</v>
      </c>
      <c r="G17" s="278" t="s">
        <v>75</v>
      </c>
      <c r="H17" s="269" t="str">
        <f>VLOOKUP(E17,MD!$B$6:$J$104,3,FALSE)</f>
        <v>ALPS-MW</v>
      </c>
      <c r="I17" s="269" t="s">
        <v>99</v>
      </c>
      <c r="J17" s="269" t="str">
        <f>VLOOKUP(G17,MD!$B$6:$J$104,3,FALSE)</f>
        <v>BUOB</v>
      </c>
      <c r="K17" s="301">
        <v>2</v>
      </c>
      <c r="L17" s="301">
        <v>42</v>
      </c>
      <c r="M17" s="301">
        <v>24</v>
      </c>
      <c r="N17" s="301">
        <v>0</v>
      </c>
      <c r="O17" s="293" t="s">
        <v>998</v>
      </c>
      <c r="P17" s="293"/>
      <c r="Q17" s="293"/>
      <c r="R17" s="282"/>
      <c r="S17" s="282"/>
      <c r="AA17" s="282"/>
      <c r="AB17" s="282"/>
    </row>
    <row r="18" spans="1:32" ht="17.25" thickBot="1" thickTop="1">
      <c r="A18" s="271"/>
      <c r="B18" s="263">
        <v>13</v>
      </c>
      <c r="C18" s="302" t="s">
        <v>58</v>
      </c>
      <c r="D18" s="265">
        <v>1</v>
      </c>
      <c r="E18" s="303" t="s">
        <v>55</v>
      </c>
      <c r="F18" s="284" t="s">
        <v>108</v>
      </c>
      <c r="G18" s="285" t="s">
        <v>110</v>
      </c>
      <c r="H18" s="269" t="str">
        <f>VLOOKUP(E18,MD!$B$6:$J$104,3,FALSE)</f>
        <v>Alps SB</v>
      </c>
      <c r="I18" s="269" t="s">
        <v>108</v>
      </c>
      <c r="J18" s="269" t="str">
        <f>VLOOKUP(G18,MD!$B$6:$J$104,3,FALSE)</f>
        <v>PC</v>
      </c>
      <c r="K18" s="252">
        <v>1</v>
      </c>
      <c r="L18" s="252">
        <f>22+19</f>
        <v>41</v>
      </c>
      <c r="M18" s="252">
        <f>20+21</f>
        <v>41</v>
      </c>
      <c r="N18" s="252">
        <v>1</v>
      </c>
      <c r="O18" s="256" t="s">
        <v>999</v>
      </c>
      <c r="P18" s="256"/>
      <c r="Q18" s="256"/>
      <c r="R18" s="270" t="s">
        <v>991</v>
      </c>
      <c r="S18" s="244" t="s">
        <v>992</v>
      </c>
      <c r="T18" s="244" t="s">
        <v>119</v>
      </c>
      <c r="U18" s="244" t="s">
        <v>935</v>
      </c>
      <c r="V18" s="244" t="s">
        <v>120</v>
      </c>
      <c r="W18" s="244" t="s">
        <v>993</v>
      </c>
      <c r="X18" s="244"/>
      <c r="Y18" s="244"/>
      <c r="AA18" s="270" t="s">
        <v>991</v>
      </c>
      <c r="AB18" s="244" t="s">
        <v>992</v>
      </c>
      <c r="AC18" s="244" t="s">
        <v>119</v>
      </c>
      <c r="AD18" s="244" t="s">
        <v>935</v>
      </c>
      <c r="AE18" s="244" t="s">
        <v>120</v>
      </c>
      <c r="AF18" s="244" t="s">
        <v>993</v>
      </c>
    </row>
    <row r="19" spans="1:32" ht="17.25" thickBot="1" thickTop="1">
      <c r="A19" s="271" t="e">
        <f>IF(#REF!&lt;&gt;#REF!,#REF!,"")</f>
        <v>#REF!</v>
      </c>
      <c r="B19" s="272">
        <v>14</v>
      </c>
      <c r="C19" s="299" t="s">
        <v>58</v>
      </c>
      <c r="D19" s="265">
        <v>2</v>
      </c>
      <c r="E19" s="266" t="s">
        <v>74</v>
      </c>
      <c r="F19" s="267" t="s">
        <v>109</v>
      </c>
      <c r="G19" s="268" t="s">
        <v>110</v>
      </c>
      <c r="H19" s="269" t="str">
        <f>VLOOKUP(E19,MD!$B$6:$J$104,3,FALSE)</f>
        <v>Volleyfever</v>
      </c>
      <c r="I19" s="269" t="s">
        <v>102</v>
      </c>
      <c r="J19" s="269" t="str">
        <f>VLOOKUP(G19,MD!$B$6:$J$104,3,FALSE)</f>
        <v>PC</v>
      </c>
      <c r="K19" s="252">
        <v>0</v>
      </c>
      <c r="L19" s="252">
        <f>19+9</f>
        <v>28</v>
      </c>
      <c r="M19" s="252">
        <f>21+21</f>
        <v>42</v>
      </c>
      <c r="N19" s="252">
        <v>2</v>
      </c>
      <c r="O19" s="256" t="s">
        <v>1000</v>
      </c>
      <c r="P19" s="256"/>
      <c r="Q19" s="256" t="s">
        <v>58</v>
      </c>
      <c r="R19" s="255">
        <v>1</v>
      </c>
      <c r="S19" s="273" t="s">
        <v>957</v>
      </c>
      <c r="T19" s="273">
        <v>1</v>
      </c>
      <c r="U19" s="273">
        <v>1</v>
      </c>
      <c r="V19" s="273">
        <v>0</v>
      </c>
      <c r="W19" s="273">
        <f>T19*3+U19*1+V19*0</f>
        <v>4</v>
      </c>
      <c r="X19" s="256"/>
      <c r="Y19" s="256"/>
      <c r="Z19" s="241" t="s">
        <v>7</v>
      </c>
      <c r="AA19" s="255">
        <v>1</v>
      </c>
      <c r="AB19" s="273" t="str">
        <f>H22</f>
        <v>SOUK</v>
      </c>
      <c r="AC19" s="273">
        <v>1</v>
      </c>
      <c r="AD19" s="273">
        <v>1</v>
      </c>
      <c r="AE19" s="273">
        <v>0</v>
      </c>
      <c r="AF19" s="273">
        <f>AC19*3+AD19*1+AE19*0</f>
        <v>4</v>
      </c>
    </row>
    <row r="20" spans="1:32" ht="17.25" thickBot="1" thickTop="1">
      <c r="A20" s="271" t="e">
        <f>IF(#REF!&lt;&gt;#REF!,#REF!,"")</f>
        <v>#REF!</v>
      </c>
      <c r="B20" s="263">
        <v>15</v>
      </c>
      <c r="C20" s="280" t="s">
        <v>58</v>
      </c>
      <c r="D20" s="275">
        <v>3</v>
      </c>
      <c r="E20" s="276" t="s">
        <v>55</v>
      </c>
      <c r="F20" s="277" t="s">
        <v>102</v>
      </c>
      <c r="G20" s="278" t="s">
        <v>74</v>
      </c>
      <c r="H20" s="269" t="str">
        <f>VLOOKUP(E20,MD!$B$6:$J$104,3,FALSE)</f>
        <v>Alps SB</v>
      </c>
      <c r="I20" s="269" t="s">
        <v>102</v>
      </c>
      <c r="J20" s="269" t="str">
        <f>VLOOKUP(G20,MD!$B$6:$J$104,3,FALSE)</f>
        <v>Volleyfever</v>
      </c>
      <c r="K20" s="252">
        <v>2</v>
      </c>
      <c r="L20" s="252">
        <f>21+21</f>
        <v>42</v>
      </c>
      <c r="M20" s="252">
        <f>13+8</f>
        <v>21</v>
      </c>
      <c r="N20" s="252">
        <v>0</v>
      </c>
      <c r="O20" s="256" t="s">
        <v>1001</v>
      </c>
      <c r="P20" s="256"/>
      <c r="Q20" s="256"/>
      <c r="R20" s="255">
        <v>2</v>
      </c>
      <c r="S20" s="273" t="s">
        <v>958</v>
      </c>
      <c r="T20" s="273">
        <v>1</v>
      </c>
      <c r="U20" s="273">
        <v>1</v>
      </c>
      <c r="V20" s="273">
        <v>0</v>
      </c>
      <c r="W20" s="273">
        <f>T20*3+U20*1+V20*0</f>
        <v>4</v>
      </c>
      <c r="X20" s="256"/>
      <c r="Y20" s="256"/>
      <c r="AA20" s="255">
        <v>2</v>
      </c>
      <c r="AB20" s="273" t="str">
        <f>J22</f>
        <v>RCDC</v>
      </c>
      <c r="AC20" s="273">
        <v>1</v>
      </c>
      <c r="AD20" s="273">
        <v>1</v>
      </c>
      <c r="AE20" s="273">
        <v>0</v>
      </c>
      <c r="AF20" s="273">
        <f>AC20*3+AD20*1+AE20*0</f>
        <v>4</v>
      </c>
    </row>
    <row r="21" spans="1:32" ht="17.25" thickBot="1" thickTop="1">
      <c r="A21" s="271" t="e">
        <f>IF(#REF!&lt;&gt;#REF!,#REF!,"")</f>
        <v>#REF!</v>
      </c>
      <c r="B21" s="272">
        <v>16</v>
      </c>
      <c r="C21" s="299" t="s">
        <v>7</v>
      </c>
      <c r="D21" s="265">
        <v>1</v>
      </c>
      <c r="E21" s="266" t="s">
        <v>2</v>
      </c>
      <c r="F21" s="267" t="s">
        <v>102</v>
      </c>
      <c r="G21" s="268" t="s">
        <v>111</v>
      </c>
      <c r="H21" s="269">
        <f>VLOOKUP(E21,MD!$B$6:$J$104,3,FALSE)</f>
        <v>1988</v>
      </c>
      <c r="I21" s="269" t="s">
        <v>102</v>
      </c>
      <c r="J21" s="269" t="str">
        <f>VLOOKUP(G21,MD!$B$6:$J$104,3,FALSE)</f>
        <v>RCDC</v>
      </c>
      <c r="K21" s="252">
        <v>0</v>
      </c>
      <c r="L21" s="252">
        <v>0</v>
      </c>
      <c r="M21" s="252">
        <v>42</v>
      </c>
      <c r="N21" s="252">
        <v>2</v>
      </c>
      <c r="O21" s="256" t="s">
        <v>965</v>
      </c>
      <c r="P21" s="256" t="s">
        <v>922</v>
      </c>
      <c r="Q21" s="256"/>
      <c r="R21" s="255">
        <v>3</v>
      </c>
      <c r="S21" s="273" t="s">
        <v>959</v>
      </c>
      <c r="T21" s="273">
        <v>0</v>
      </c>
      <c r="U21" s="273">
        <v>0</v>
      </c>
      <c r="V21" s="273">
        <v>2</v>
      </c>
      <c r="W21" s="273">
        <f>T21*3+U21*1+V21*0</f>
        <v>0</v>
      </c>
      <c r="X21" s="256"/>
      <c r="Y21" s="256"/>
      <c r="AA21" s="255"/>
      <c r="AB21" s="304">
        <f>H21</f>
        <v>1988</v>
      </c>
      <c r="AC21" s="304"/>
      <c r="AD21" s="304"/>
      <c r="AE21" s="304"/>
      <c r="AF21" s="304"/>
    </row>
    <row r="22" spans="1:32" ht="17.25" thickBot="1" thickTop="1">
      <c r="A22" s="271" t="e">
        <f>IF(#REF!&lt;&gt;#REF!,#REF!,"")</f>
        <v>#REF!</v>
      </c>
      <c r="B22" s="263">
        <v>17</v>
      </c>
      <c r="C22" s="299" t="s">
        <v>7</v>
      </c>
      <c r="D22" s="265">
        <v>2</v>
      </c>
      <c r="E22" s="266" t="s">
        <v>8</v>
      </c>
      <c r="F22" s="267" t="s">
        <v>102</v>
      </c>
      <c r="G22" s="268" t="s">
        <v>111</v>
      </c>
      <c r="H22" s="269" t="str">
        <f>VLOOKUP(E22,MD!$B$6:$J$104,3,FALSE)</f>
        <v>SOUK</v>
      </c>
      <c r="I22" s="269" t="s">
        <v>102</v>
      </c>
      <c r="J22" s="269" t="str">
        <f>VLOOKUP(G22,MD!$B$6:$J$104,3,FALSE)</f>
        <v>RCDC</v>
      </c>
      <c r="K22" s="252">
        <v>1</v>
      </c>
      <c r="L22" s="252">
        <v>35</v>
      </c>
      <c r="M22" s="252">
        <v>35</v>
      </c>
      <c r="N22" s="252">
        <v>1</v>
      </c>
      <c r="O22" s="256" t="s">
        <v>1002</v>
      </c>
      <c r="P22" s="256"/>
      <c r="Q22" s="256"/>
      <c r="R22" s="255"/>
      <c r="S22" s="279"/>
      <c r="T22" s="273"/>
      <c r="U22" s="273"/>
      <c r="V22" s="273"/>
      <c r="W22" s="273"/>
      <c r="X22" s="256"/>
      <c r="Y22" s="256"/>
      <c r="AA22" s="255"/>
      <c r="AB22" s="279"/>
      <c r="AC22" s="273"/>
      <c r="AD22" s="273"/>
      <c r="AE22" s="273"/>
      <c r="AF22" s="273"/>
    </row>
    <row r="23" spans="1:27" ht="17.25" thickBot="1" thickTop="1">
      <c r="A23" s="271" t="e">
        <f>IF(#REF!&lt;&gt;#REF!,#REF!,"")</f>
        <v>#REF!</v>
      </c>
      <c r="B23" s="272">
        <v>18</v>
      </c>
      <c r="C23" s="280" t="s">
        <v>7</v>
      </c>
      <c r="D23" s="281">
        <v>3</v>
      </c>
      <c r="E23" s="276" t="s">
        <v>208</v>
      </c>
      <c r="F23" s="277" t="s">
        <v>102</v>
      </c>
      <c r="G23" s="278" t="s">
        <v>8</v>
      </c>
      <c r="H23" s="269">
        <f>VLOOKUP(E23,MD!$B$6:$J$104,3,FALSE)</f>
        <v>1988</v>
      </c>
      <c r="I23" s="269" t="s">
        <v>102</v>
      </c>
      <c r="J23" s="269" t="str">
        <f>VLOOKUP(G23,MD!$B$6:$J$104,3,FALSE)</f>
        <v>SOUK</v>
      </c>
      <c r="K23" s="252">
        <v>0</v>
      </c>
      <c r="L23" s="252">
        <v>0</v>
      </c>
      <c r="M23" s="252">
        <v>42</v>
      </c>
      <c r="N23" s="252">
        <v>2</v>
      </c>
      <c r="O23" s="256" t="s">
        <v>965</v>
      </c>
      <c r="P23" s="256" t="s">
        <v>922</v>
      </c>
      <c r="Q23" s="256"/>
      <c r="R23" s="282"/>
      <c r="AA23" s="282"/>
    </row>
    <row r="24" spans="1:32" ht="17.25" thickBot="1" thickTop="1">
      <c r="A24" s="271" t="e">
        <f>IF(#REF!&lt;&gt;#REF!,#REF!,"")</f>
        <v>#REF!</v>
      </c>
      <c r="B24" s="263">
        <v>19</v>
      </c>
      <c r="C24" s="264" t="s">
        <v>59</v>
      </c>
      <c r="D24" s="265">
        <v>1</v>
      </c>
      <c r="E24" s="266" t="s">
        <v>3</v>
      </c>
      <c r="F24" s="267" t="s">
        <v>102</v>
      </c>
      <c r="G24" s="268" t="s">
        <v>209</v>
      </c>
      <c r="H24" s="269" t="str">
        <f>VLOOKUP(E24,MD!$B$6:$J$104,3,FALSE)</f>
        <v>ALPS-SR</v>
      </c>
      <c r="I24" s="269" t="s">
        <v>102</v>
      </c>
      <c r="J24" s="269" t="str">
        <f>VLOOKUP(G24,MD!$B$6:$J$104,3,FALSE)</f>
        <v>SLD</v>
      </c>
      <c r="K24" s="252">
        <v>0</v>
      </c>
      <c r="L24" s="252">
        <v>0</v>
      </c>
      <c r="M24" s="252">
        <v>42</v>
      </c>
      <c r="N24" s="252">
        <v>2</v>
      </c>
      <c r="O24" s="256" t="s">
        <v>965</v>
      </c>
      <c r="P24" s="256" t="s">
        <v>1003</v>
      </c>
      <c r="Q24" s="256" t="s">
        <v>59</v>
      </c>
      <c r="R24" s="270" t="s">
        <v>991</v>
      </c>
      <c r="S24" s="244" t="s">
        <v>992</v>
      </c>
      <c r="T24" s="244" t="s">
        <v>119</v>
      </c>
      <c r="U24" s="244" t="s">
        <v>935</v>
      </c>
      <c r="V24" s="244" t="s">
        <v>120</v>
      </c>
      <c r="W24" s="244" t="s">
        <v>993</v>
      </c>
      <c r="X24" s="244"/>
      <c r="Y24" s="244"/>
      <c r="Z24" s="241" t="s">
        <v>60</v>
      </c>
      <c r="AA24" s="270" t="s">
        <v>991</v>
      </c>
      <c r="AB24" s="244" t="s">
        <v>992</v>
      </c>
      <c r="AC24" s="244" t="s">
        <v>119</v>
      </c>
      <c r="AD24" s="244" t="s">
        <v>935</v>
      </c>
      <c r="AE24" s="244" t="s">
        <v>120</v>
      </c>
      <c r="AF24" s="244" t="s">
        <v>993</v>
      </c>
    </row>
    <row r="25" spans="1:32" ht="17.25" thickBot="1" thickTop="1">
      <c r="A25" s="271" t="e">
        <f>IF(#REF!&lt;&gt;#REF!,#REF!,"")</f>
        <v>#REF!</v>
      </c>
      <c r="B25" s="272">
        <v>20</v>
      </c>
      <c r="C25" s="264" t="s">
        <v>59</v>
      </c>
      <c r="D25" s="265">
        <v>2</v>
      </c>
      <c r="E25" s="266" t="s">
        <v>73</v>
      </c>
      <c r="F25" s="267" t="s">
        <v>102</v>
      </c>
      <c r="G25" s="268" t="s">
        <v>209</v>
      </c>
      <c r="H25" s="269" t="str">
        <f>VLOOKUP(E25,MD!$B$6:$J$104,3,FALSE)</f>
        <v>隨心</v>
      </c>
      <c r="I25" s="269" t="s">
        <v>102</v>
      </c>
      <c r="J25" s="269" t="str">
        <f>VLOOKUP(G25,MD!$B$6:$J$104,3,FALSE)</f>
        <v>SLD</v>
      </c>
      <c r="K25" s="252">
        <v>0</v>
      </c>
      <c r="L25" s="252">
        <v>0</v>
      </c>
      <c r="M25" s="252">
        <v>42</v>
      </c>
      <c r="N25" s="252">
        <v>2</v>
      </c>
      <c r="O25" s="256" t="s">
        <v>965</v>
      </c>
      <c r="P25" s="256" t="s">
        <v>1025</v>
      </c>
      <c r="Q25" s="256"/>
      <c r="R25" s="255">
        <v>1</v>
      </c>
      <c r="S25" s="273" t="str">
        <f>J24</f>
        <v>SLD</v>
      </c>
      <c r="T25" s="273">
        <v>2</v>
      </c>
      <c r="U25" s="273">
        <v>0</v>
      </c>
      <c r="V25" s="273">
        <v>0</v>
      </c>
      <c r="W25" s="273">
        <f>T25*3+U25*1+V25*0</f>
        <v>6</v>
      </c>
      <c r="X25" s="256"/>
      <c r="Y25" s="256"/>
      <c r="AA25" s="255">
        <v>1</v>
      </c>
      <c r="AB25" s="273" t="s">
        <v>417</v>
      </c>
      <c r="AC25" s="273">
        <v>2</v>
      </c>
      <c r="AD25" s="273">
        <v>0</v>
      </c>
      <c r="AE25" s="273">
        <v>0</v>
      </c>
      <c r="AF25" s="273">
        <f>AC25*3+AD25*1+AE25*0</f>
        <v>6</v>
      </c>
    </row>
    <row r="26" spans="1:32" ht="17.25" thickBot="1" thickTop="1">
      <c r="A26" s="271" t="e">
        <f>IF(#REF!&lt;&gt;#REF!,#REF!,"")</f>
        <v>#REF!</v>
      </c>
      <c r="B26" s="263">
        <v>21</v>
      </c>
      <c r="C26" s="280" t="s">
        <v>59</v>
      </c>
      <c r="D26" s="275">
        <v>3</v>
      </c>
      <c r="E26" s="276" t="s">
        <v>3</v>
      </c>
      <c r="F26" s="277" t="s">
        <v>102</v>
      </c>
      <c r="G26" s="278" t="s">
        <v>73</v>
      </c>
      <c r="H26" s="269" t="str">
        <f>VLOOKUP(E26,MD!$B$6:$J$104,3,FALSE)</f>
        <v>ALPS-SR</v>
      </c>
      <c r="I26" s="269" t="s">
        <v>102</v>
      </c>
      <c r="J26" s="269" t="str">
        <f>VLOOKUP(G26,MD!$B$6:$J$104,3,FALSE)</f>
        <v>隨心</v>
      </c>
      <c r="K26" s="252" t="s">
        <v>963</v>
      </c>
      <c r="L26" s="252" t="s">
        <v>963</v>
      </c>
      <c r="M26" s="252" t="s">
        <v>963</v>
      </c>
      <c r="N26" s="252" t="s">
        <v>963</v>
      </c>
      <c r="O26" s="256"/>
      <c r="P26" s="256" t="s">
        <v>969</v>
      </c>
      <c r="Q26" s="256"/>
      <c r="R26" s="255"/>
      <c r="S26" s="304" t="str">
        <f>H24</f>
        <v>ALPS-SR</v>
      </c>
      <c r="T26" s="304"/>
      <c r="U26" s="304"/>
      <c r="V26" s="304"/>
      <c r="W26" s="304"/>
      <c r="X26" s="256"/>
      <c r="Y26" s="256"/>
      <c r="AA26" s="255">
        <v>2</v>
      </c>
      <c r="AB26" s="273" t="s">
        <v>982</v>
      </c>
      <c r="AC26" s="273">
        <v>1</v>
      </c>
      <c r="AD26" s="273">
        <v>0</v>
      </c>
      <c r="AE26" s="273">
        <v>1</v>
      </c>
      <c r="AF26" s="273">
        <f>AC26*3+AD26*1+AE26*0</f>
        <v>3</v>
      </c>
    </row>
    <row r="27" spans="1:32" ht="17.25" thickBot="1" thickTop="1">
      <c r="A27" s="271" t="e">
        <f>IF(#REF!&lt;&gt;#REF!,#REF!,"")</f>
        <v>#REF!</v>
      </c>
      <c r="B27" s="272">
        <v>22</v>
      </c>
      <c r="C27" s="264" t="s">
        <v>60</v>
      </c>
      <c r="D27" s="265">
        <v>1</v>
      </c>
      <c r="E27" s="266" t="s">
        <v>114</v>
      </c>
      <c r="F27" s="267" t="s">
        <v>102</v>
      </c>
      <c r="G27" s="268" t="s">
        <v>210</v>
      </c>
      <c r="H27" s="269" t="str">
        <f>VLOOKUP(E27,MD!$B$6:$J$104,3,FALSE)</f>
        <v>KT</v>
      </c>
      <c r="I27" s="269" t="s">
        <v>102</v>
      </c>
      <c r="J27" s="269" t="str">
        <f>VLOOKUP(G27,MD!$B$6:$J$104,3,FALSE)</f>
        <v>caswemw</v>
      </c>
      <c r="K27" s="252">
        <v>2</v>
      </c>
      <c r="L27" s="252">
        <v>42</v>
      </c>
      <c r="M27" s="252">
        <v>19</v>
      </c>
      <c r="N27" s="252">
        <v>0</v>
      </c>
      <c r="O27" s="256" t="s">
        <v>980</v>
      </c>
      <c r="P27" s="256"/>
      <c r="Q27" s="256"/>
      <c r="R27" s="255"/>
      <c r="S27" s="304" t="str">
        <f>H25</f>
        <v>隨心</v>
      </c>
      <c r="T27" s="304"/>
      <c r="U27" s="304"/>
      <c r="V27" s="304"/>
      <c r="W27" s="304"/>
      <c r="X27" s="256"/>
      <c r="Y27" s="256"/>
      <c r="AA27" s="255">
        <v>3</v>
      </c>
      <c r="AB27" s="273" t="s">
        <v>413</v>
      </c>
      <c r="AC27" s="273">
        <v>0</v>
      </c>
      <c r="AD27" s="273">
        <v>0</v>
      </c>
      <c r="AE27" s="273">
        <v>2</v>
      </c>
      <c r="AF27" s="273">
        <f>AC27*3+AD27*1+AE27*0</f>
        <v>0</v>
      </c>
    </row>
    <row r="28" spans="1:32" ht="17.25" thickBot="1" thickTop="1">
      <c r="A28" s="271" t="e">
        <f>IF(#REF!&lt;&gt;#REF!,#REF!,"")</f>
        <v>#REF!</v>
      </c>
      <c r="B28" s="263">
        <v>23</v>
      </c>
      <c r="C28" s="264" t="s">
        <v>60</v>
      </c>
      <c r="D28" s="265">
        <v>2</v>
      </c>
      <c r="E28" s="266" t="s">
        <v>123</v>
      </c>
      <c r="F28" s="267" t="s">
        <v>102</v>
      </c>
      <c r="G28" s="268" t="s">
        <v>210</v>
      </c>
      <c r="H28" s="269" t="str">
        <f>VLOOKUP(E28,MD!$B$6:$J$104,3,FALSE)</f>
        <v>Poseidon</v>
      </c>
      <c r="I28" s="269" t="s">
        <v>102</v>
      </c>
      <c r="J28" s="269" t="str">
        <f>VLOOKUP(G28,MD!$B$6:$J$104,3,FALSE)</f>
        <v>caswemw</v>
      </c>
      <c r="K28" s="252">
        <v>0</v>
      </c>
      <c r="L28" s="252">
        <v>39</v>
      </c>
      <c r="M28" s="252">
        <v>50</v>
      </c>
      <c r="N28" s="252">
        <v>2</v>
      </c>
      <c r="O28" s="256" t="s">
        <v>981</v>
      </c>
      <c r="P28" s="256"/>
      <c r="Q28" s="256"/>
      <c r="R28" s="255"/>
      <c r="S28" s="279"/>
      <c r="T28" s="273"/>
      <c r="U28" s="273"/>
      <c r="V28" s="273"/>
      <c r="W28" s="273"/>
      <c r="X28" s="256"/>
      <c r="Y28" s="256"/>
      <c r="AA28" s="255"/>
      <c r="AB28" s="279"/>
      <c r="AC28" s="273"/>
      <c r="AD28" s="273"/>
      <c r="AE28" s="273"/>
      <c r="AF28" s="273">
        <f>AC28*3+AE28*0</f>
        <v>0</v>
      </c>
    </row>
    <row r="29" spans="1:19" ht="17.25" thickBot="1" thickTop="1">
      <c r="A29" s="271" t="e">
        <f>IF(#REF!&lt;&gt;#REF!,#REF!,"")</f>
        <v>#REF!</v>
      </c>
      <c r="B29" s="272">
        <v>24</v>
      </c>
      <c r="C29" s="264" t="s">
        <v>60</v>
      </c>
      <c r="D29" s="281">
        <v>3</v>
      </c>
      <c r="E29" s="276" t="s">
        <v>114</v>
      </c>
      <c r="F29" s="277" t="s">
        <v>102</v>
      </c>
      <c r="G29" s="278" t="s">
        <v>123</v>
      </c>
      <c r="H29" s="269" t="str">
        <f>VLOOKUP(E29,MD!$B$6:$J$104,3,FALSE)</f>
        <v>KT</v>
      </c>
      <c r="I29" s="269" t="s">
        <v>102</v>
      </c>
      <c r="J29" s="269" t="str">
        <f>VLOOKUP(G29,MD!$B$6:$J$104,3,FALSE)</f>
        <v>Poseidon</v>
      </c>
      <c r="K29" s="252">
        <v>2</v>
      </c>
      <c r="L29" s="252">
        <v>42</v>
      </c>
      <c r="M29" s="252">
        <v>33</v>
      </c>
      <c r="N29" s="252">
        <v>0</v>
      </c>
      <c r="O29" s="256" t="s">
        <v>977</v>
      </c>
      <c r="P29" s="256"/>
      <c r="Q29" s="256"/>
      <c r="R29" s="282"/>
      <c r="S29" s="282"/>
    </row>
    <row r="30" spans="1:32" ht="17.25" thickBot="1" thickTop="1">
      <c r="A30" s="271" t="e">
        <f>IF(#REF!&lt;&gt;#REF!,#REF!,"")</f>
        <v>#REF!</v>
      </c>
      <c r="B30" s="263">
        <v>25</v>
      </c>
      <c r="C30" s="305" t="s">
        <v>172</v>
      </c>
      <c r="D30" s="265">
        <v>1</v>
      </c>
      <c r="E30" s="266" t="s">
        <v>160</v>
      </c>
      <c r="F30" s="267" t="s">
        <v>102</v>
      </c>
      <c r="G30" s="268" t="s">
        <v>205</v>
      </c>
      <c r="H30" s="269" t="str">
        <f>VLOOKUP(E30,MD!$B$6:$J$104,3,FALSE)</f>
        <v>安柱</v>
      </c>
      <c r="I30" s="269" t="s">
        <v>102</v>
      </c>
      <c r="J30" s="269" t="str">
        <f>VLOOKUP(G30,MD!$B$6:$J$104,3,FALSE)</f>
        <v>SBDW</v>
      </c>
      <c r="K30" s="252">
        <v>1</v>
      </c>
      <c r="L30" s="252">
        <v>33</v>
      </c>
      <c r="M30" s="252">
        <v>38</v>
      </c>
      <c r="N30" s="252">
        <v>1</v>
      </c>
      <c r="O30" s="256" t="s">
        <v>1004</v>
      </c>
      <c r="P30" s="256"/>
      <c r="Q30" s="256" t="s">
        <v>172</v>
      </c>
      <c r="R30" s="270" t="s">
        <v>991</v>
      </c>
      <c r="S30" s="244" t="s">
        <v>992</v>
      </c>
      <c r="T30" s="244" t="s">
        <v>119</v>
      </c>
      <c r="U30" s="244" t="s">
        <v>935</v>
      </c>
      <c r="V30" s="244" t="s">
        <v>120</v>
      </c>
      <c r="W30" s="244" t="s">
        <v>993</v>
      </c>
      <c r="X30" s="244"/>
      <c r="Y30" s="244"/>
      <c r="Z30" s="241" t="s">
        <v>173</v>
      </c>
      <c r="AA30" s="270" t="s">
        <v>991</v>
      </c>
      <c r="AB30" s="244" t="s">
        <v>992</v>
      </c>
      <c r="AC30" s="244" t="s">
        <v>119</v>
      </c>
      <c r="AD30" s="244" t="s">
        <v>935</v>
      </c>
      <c r="AE30" s="244" t="s">
        <v>120</v>
      </c>
      <c r="AF30" s="244" t="s">
        <v>993</v>
      </c>
    </row>
    <row r="31" spans="1:32" ht="17.25" thickBot="1" thickTop="1">
      <c r="A31" s="271" t="e">
        <f>IF(#REF!&lt;&gt;#REF!,#REF!,"")</f>
        <v>#REF!</v>
      </c>
      <c r="B31" s="272">
        <v>26</v>
      </c>
      <c r="C31" s="299" t="s">
        <v>172</v>
      </c>
      <c r="D31" s="265">
        <v>2</v>
      </c>
      <c r="E31" s="266" t="s">
        <v>199</v>
      </c>
      <c r="F31" s="267" t="s">
        <v>102</v>
      </c>
      <c r="G31" s="268" t="s">
        <v>205</v>
      </c>
      <c r="H31" s="269" t="str">
        <f>VLOOKUP(E31,MD!$B$6:$J$104,3,FALSE)</f>
        <v>AM</v>
      </c>
      <c r="I31" s="269" t="s">
        <v>102</v>
      </c>
      <c r="J31" s="269" t="str">
        <f>VLOOKUP(G31,MD!$B$6:$J$104,3,FALSE)</f>
        <v>SBDW</v>
      </c>
      <c r="K31" s="252">
        <v>0</v>
      </c>
      <c r="L31" s="252">
        <v>0</v>
      </c>
      <c r="M31" s="252">
        <v>42</v>
      </c>
      <c r="N31" s="252">
        <v>2</v>
      </c>
      <c r="O31" s="256" t="s">
        <v>965</v>
      </c>
      <c r="P31" s="256" t="s">
        <v>1005</v>
      </c>
      <c r="Q31" s="256"/>
      <c r="R31" s="255">
        <v>1</v>
      </c>
      <c r="S31" s="273" t="str">
        <f>J30</f>
        <v>SBDW</v>
      </c>
      <c r="T31" s="273">
        <v>1</v>
      </c>
      <c r="U31" s="273">
        <v>1</v>
      </c>
      <c r="V31" s="273">
        <v>0</v>
      </c>
      <c r="W31" s="273">
        <f>T31*3+U31*1+V31*0</f>
        <v>4</v>
      </c>
      <c r="X31" s="256"/>
      <c r="Y31" s="256"/>
      <c r="AA31" s="255">
        <v>1</v>
      </c>
      <c r="AB31" s="273" t="s">
        <v>270</v>
      </c>
      <c r="AC31" s="273">
        <v>2</v>
      </c>
      <c r="AD31" s="273">
        <v>0</v>
      </c>
      <c r="AE31" s="273">
        <v>0</v>
      </c>
      <c r="AF31" s="273">
        <f>AC31*3+AD31*1+AE31*0</f>
        <v>6</v>
      </c>
    </row>
    <row r="32" spans="1:32" ht="17.25" thickBot="1" thickTop="1">
      <c r="A32" s="271" t="e">
        <f>IF(#REF!&lt;&gt;#REF!,#REF!,"")</f>
        <v>#REF!</v>
      </c>
      <c r="B32" s="263">
        <v>27</v>
      </c>
      <c r="C32" s="299" t="s">
        <v>172</v>
      </c>
      <c r="D32" s="275">
        <v>3</v>
      </c>
      <c r="E32" s="276" t="s">
        <v>160</v>
      </c>
      <c r="F32" s="277" t="s">
        <v>102</v>
      </c>
      <c r="G32" s="278" t="s">
        <v>199</v>
      </c>
      <c r="H32" s="269" t="str">
        <f>VLOOKUP(E32,MD!$B$6:$J$104,3,FALSE)</f>
        <v>安柱</v>
      </c>
      <c r="I32" s="269" t="s">
        <v>102</v>
      </c>
      <c r="J32" s="269" t="str">
        <f>VLOOKUP(G32,MD!$B$6:$J$104,3,FALSE)</f>
        <v>AM</v>
      </c>
      <c r="K32" s="252">
        <v>2</v>
      </c>
      <c r="L32" s="252">
        <v>42</v>
      </c>
      <c r="M32" s="252">
        <v>0</v>
      </c>
      <c r="N32" s="252">
        <v>0</v>
      </c>
      <c r="O32" s="306" t="s">
        <v>966</v>
      </c>
      <c r="P32" s="256" t="s">
        <v>1005</v>
      </c>
      <c r="Q32" s="256"/>
      <c r="R32" s="255">
        <v>2</v>
      </c>
      <c r="S32" s="273" t="str">
        <f>H30</f>
        <v>安柱</v>
      </c>
      <c r="T32" s="273">
        <v>1</v>
      </c>
      <c r="U32" s="273">
        <v>1</v>
      </c>
      <c r="V32" s="273">
        <v>0</v>
      </c>
      <c r="W32" s="273">
        <f>T32*3+U32*1+V32*0</f>
        <v>4</v>
      </c>
      <c r="X32" s="256"/>
      <c r="Y32" s="256"/>
      <c r="AA32" s="255">
        <v>2</v>
      </c>
      <c r="AB32" s="273" t="s">
        <v>406</v>
      </c>
      <c r="AC32" s="273">
        <v>1</v>
      </c>
      <c r="AD32" s="273">
        <v>0</v>
      </c>
      <c r="AE32" s="273">
        <v>1</v>
      </c>
      <c r="AF32" s="273">
        <f>AC32*3+AD32*1+AE32*0</f>
        <v>3</v>
      </c>
    </row>
    <row r="33" spans="1:32" ht="17.25" thickBot="1" thickTop="1">
      <c r="A33" s="271" t="e">
        <f>IF(#REF!&lt;&gt;#REF!,#REF!,"")</f>
        <v>#REF!</v>
      </c>
      <c r="B33" s="272">
        <v>28</v>
      </c>
      <c r="C33" s="305" t="s">
        <v>173</v>
      </c>
      <c r="D33" s="265">
        <v>1</v>
      </c>
      <c r="E33" s="266" t="s">
        <v>161</v>
      </c>
      <c r="F33" s="267" t="s">
        <v>102</v>
      </c>
      <c r="G33" s="268" t="s">
        <v>204</v>
      </c>
      <c r="H33" s="269" t="str">
        <f>VLOOKUP(E33,MD!$B$6:$J$104,3,FALSE)</f>
        <v>SKTL</v>
      </c>
      <c r="I33" s="307" t="s">
        <v>102</v>
      </c>
      <c r="J33" s="269" t="str">
        <f>VLOOKUP(G33,MD!$B$6:$J$104,3,FALSE)</f>
        <v>Alps NK</v>
      </c>
      <c r="K33" s="252">
        <v>2</v>
      </c>
      <c r="L33" s="252">
        <v>42</v>
      </c>
      <c r="M33" s="252">
        <v>28</v>
      </c>
      <c r="N33" s="252">
        <v>0</v>
      </c>
      <c r="O33" s="256" t="s">
        <v>971</v>
      </c>
      <c r="P33" s="256"/>
      <c r="Q33" s="256"/>
      <c r="R33" s="255">
        <v>3</v>
      </c>
      <c r="S33" s="273" t="str">
        <f>J32</f>
        <v>AM</v>
      </c>
      <c r="T33" s="273">
        <v>0</v>
      </c>
      <c r="U33" s="273">
        <v>0</v>
      </c>
      <c r="V33" s="273">
        <v>2</v>
      </c>
      <c r="W33" s="273">
        <f>T33*3+U33*1+V33*0</f>
        <v>0</v>
      </c>
      <c r="X33" s="256"/>
      <c r="Y33" s="256"/>
      <c r="AA33" s="255">
        <v>3</v>
      </c>
      <c r="AB33" s="273" t="s">
        <v>272</v>
      </c>
      <c r="AC33" s="273">
        <v>0</v>
      </c>
      <c r="AD33" s="273">
        <v>0</v>
      </c>
      <c r="AE33" s="273">
        <v>2</v>
      </c>
      <c r="AF33" s="273">
        <f>AC33*3+AD33*1+AE33*0</f>
        <v>0</v>
      </c>
    </row>
    <row r="34" spans="1:32" ht="17.25" thickBot="1" thickTop="1">
      <c r="A34" s="271" t="e">
        <f>IF(#REF!&lt;&gt;#REF!,#REF!,"")</f>
        <v>#REF!</v>
      </c>
      <c r="B34" s="263">
        <v>29</v>
      </c>
      <c r="C34" s="299" t="s">
        <v>173</v>
      </c>
      <c r="D34" s="265">
        <v>2</v>
      </c>
      <c r="E34" s="266" t="s">
        <v>170</v>
      </c>
      <c r="F34" s="267" t="s">
        <v>102</v>
      </c>
      <c r="G34" s="268" t="s">
        <v>204</v>
      </c>
      <c r="H34" s="269" t="str">
        <f>VLOOKUP(E34,MD!$B$6:$J$104,3,FALSE)</f>
        <v>ALPS-KAZ</v>
      </c>
      <c r="I34" s="308" t="s">
        <v>102</v>
      </c>
      <c r="J34" s="269" t="str">
        <f>VLOOKUP(G34,MD!$B$6:$J$104,3,FALSE)</f>
        <v>Alps NK</v>
      </c>
      <c r="K34" s="252">
        <v>0</v>
      </c>
      <c r="L34" s="252">
        <v>26</v>
      </c>
      <c r="M34" s="252">
        <v>42</v>
      </c>
      <c r="N34" s="252">
        <v>2</v>
      </c>
      <c r="O34" s="256" t="s">
        <v>973</v>
      </c>
      <c r="P34" s="256"/>
      <c r="Q34" s="256"/>
      <c r="R34" s="255"/>
      <c r="S34" s="279"/>
      <c r="T34" s="273"/>
      <c r="U34" s="273"/>
      <c r="V34" s="273"/>
      <c r="W34" s="273"/>
      <c r="X34" s="256"/>
      <c r="Y34" s="256"/>
      <c r="AA34" s="255"/>
      <c r="AB34" s="279"/>
      <c r="AC34" s="273"/>
      <c r="AD34" s="273"/>
      <c r="AE34" s="273"/>
      <c r="AF34" s="273"/>
    </row>
    <row r="35" spans="1:28" ht="17.25" thickBot="1" thickTop="1">
      <c r="A35" s="271" t="e">
        <f>IF(#REF!&lt;&gt;#REF!,#REF!,"")</f>
        <v>#REF!</v>
      </c>
      <c r="B35" s="272">
        <v>30</v>
      </c>
      <c r="C35" s="299" t="s">
        <v>173</v>
      </c>
      <c r="D35" s="281">
        <v>3</v>
      </c>
      <c r="E35" s="276" t="s">
        <v>161</v>
      </c>
      <c r="F35" s="277" t="s">
        <v>102</v>
      </c>
      <c r="G35" s="278" t="s">
        <v>170</v>
      </c>
      <c r="H35" s="269" t="str">
        <f>VLOOKUP(E35,MD!$B$6:$J$104,3,FALSE)</f>
        <v>SKTL</v>
      </c>
      <c r="I35" s="269" t="s">
        <v>102</v>
      </c>
      <c r="J35" s="269" t="str">
        <f>VLOOKUP(G35,MD!$B$6:$J$104,3,FALSE)</f>
        <v>ALPS-KAZ</v>
      </c>
      <c r="K35" s="252">
        <v>2</v>
      </c>
      <c r="L35" s="252">
        <v>42</v>
      </c>
      <c r="M35" s="252">
        <v>20</v>
      </c>
      <c r="N35" s="252">
        <v>0</v>
      </c>
      <c r="O35" s="256" t="s">
        <v>975</v>
      </c>
      <c r="P35" s="256"/>
      <c r="Q35" s="256"/>
      <c r="R35" s="282"/>
      <c r="S35" s="282"/>
      <c r="AA35" s="282"/>
      <c r="AB35" s="282"/>
    </row>
    <row r="36" spans="1:32" ht="17.25" thickBot="1" thickTop="1">
      <c r="A36" s="271" t="e">
        <f>IF(#REF!&lt;&gt;#REF!,#REF!,"")</f>
        <v>#REF!</v>
      </c>
      <c r="B36" s="263">
        <v>31</v>
      </c>
      <c r="C36" s="305" t="s">
        <v>159</v>
      </c>
      <c r="D36" s="265">
        <v>1</v>
      </c>
      <c r="E36" s="303" t="s">
        <v>162</v>
      </c>
      <c r="F36" s="284" t="s">
        <v>102</v>
      </c>
      <c r="G36" s="285" t="s">
        <v>203</v>
      </c>
      <c r="H36" s="269" t="str">
        <f>VLOOKUP(E36,MD!$B$6:$J$104,3,FALSE)</f>
        <v>ALPS-MJ</v>
      </c>
      <c r="I36" s="269" t="s">
        <v>102</v>
      </c>
      <c r="J36" s="269" t="str">
        <f>VLOOKUP(G36,MD!$B$6:$J$104,3,FALSE)</f>
        <v>兄弟草</v>
      </c>
      <c r="K36" s="252">
        <v>2</v>
      </c>
      <c r="L36" s="252">
        <v>42</v>
      </c>
      <c r="M36" s="252">
        <v>33</v>
      </c>
      <c r="N36" s="252">
        <v>0</v>
      </c>
      <c r="O36" s="256" t="s">
        <v>1006</v>
      </c>
      <c r="P36" s="256"/>
      <c r="Q36" s="256" t="s">
        <v>159</v>
      </c>
      <c r="R36" s="270" t="s">
        <v>991</v>
      </c>
      <c r="S36" s="244" t="s">
        <v>992</v>
      </c>
      <c r="T36" s="244" t="s">
        <v>119</v>
      </c>
      <c r="U36" s="244" t="s">
        <v>935</v>
      </c>
      <c r="V36" s="244" t="s">
        <v>120</v>
      </c>
      <c r="W36" s="244" t="s">
        <v>993</v>
      </c>
      <c r="X36" s="244"/>
      <c r="Y36" s="244"/>
      <c r="Z36" s="241" t="s">
        <v>174</v>
      </c>
      <c r="AA36" s="270" t="s">
        <v>991</v>
      </c>
      <c r="AB36" s="244" t="s">
        <v>992</v>
      </c>
      <c r="AC36" s="244" t="s">
        <v>119</v>
      </c>
      <c r="AD36" s="244" t="s">
        <v>935</v>
      </c>
      <c r="AE36" s="244" t="s">
        <v>120</v>
      </c>
      <c r="AF36" s="244" t="s">
        <v>993</v>
      </c>
    </row>
    <row r="37" spans="1:32" ht="17.25" thickBot="1" thickTop="1">
      <c r="A37" s="271" t="e">
        <f>IF(#REF!&lt;&gt;#REF!,#REF!,"")</f>
        <v>#REF!</v>
      </c>
      <c r="B37" s="272">
        <v>32</v>
      </c>
      <c r="C37" s="299" t="s">
        <v>159</v>
      </c>
      <c r="D37" s="265">
        <v>2</v>
      </c>
      <c r="E37" s="266" t="s">
        <v>169</v>
      </c>
      <c r="F37" s="267" t="s">
        <v>102</v>
      </c>
      <c r="G37" s="268" t="s">
        <v>203</v>
      </c>
      <c r="H37" s="269" t="str">
        <f>VLOOKUP(E37,MD!$B$6:$J$104,3,FALSE)</f>
        <v>JMSL</v>
      </c>
      <c r="I37" s="269" t="s">
        <v>102</v>
      </c>
      <c r="J37" s="269" t="str">
        <f>VLOOKUP(G37,MD!$B$6:$J$104,3,FALSE)</f>
        <v>兄弟草</v>
      </c>
      <c r="K37" s="252">
        <v>0</v>
      </c>
      <c r="L37" s="252">
        <v>36</v>
      </c>
      <c r="M37" s="252">
        <v>45</v>
      </c>
      <c r="N37" s="252">
        <v>2</v>
      </c>
      <c r="O37" s="256" t="s">
        <v>964</v>
      </c>
      <c r="P37" s="256"/>
      <c r="Q37" s="256"/>
      <c r="R37" s="255">
        <v>1</v>
      </c>
      <c r="S37" s="273" t="str">
        <f>H36</f>
        <v>ALPS-MJ</v>
      </c>
      <c r="T37" s="273">
        <v>1</v>
      </c>
      <c r="U37" s="273">
        <v>1</v>
      </c>
      <c r="V37" s="273">
        <v>0</v>
      </c>
      <c r="W37" s="273">
        <f>T37*3+U37*1+V37*0</f>
        <v>4</v>
      </c>
      <c r="X37" s="256"/>
      <c r="Y37" s="256"/>
      <c r="AA37" s="255">
        <v>1</v>
      </c>
      <c r="AB37" s="273" t="str">
        <f>H39</f>
        <v>ALPS - 廢青</v>
      </c>
      <c r="AC37" s="273">
        <v>1</v>
      </c>
      <c r="AD37" s="273">
        <v>0</v>
      </c>
      <c r="AE37" s="273">
        <v>0</v>
      </c>
      <c r="AF37" s="273">
        <f>AC37*3+AD37*1+AE37*0</f>
        <v>3</v>
      </c>
    </row>
    <row r="38" spans="1:32" ht="17.25" thickBot="1" thickTop="1">
      <c r="A38" s="271" t="e">
        <f>IF(#REF!&lt;&gt;#REF!,#REF!,"")</f>
        <v>#REF!</v>
      </c>
      <c r="B38" s="263">
        <v>33</v>
      </c>
      <c r="C38" s="280" t="s">
        <v>159</v>
      </c>
      <c r="D38" s="275">
        <v>3</v>
      </c>
      <c r="E38" s="276" t="s">
        <v>162</v>
      </c>
      <c r="F38" s="277" t="s">
        <v>102</v>
      </c>
      <c r="G38" s="278" t="s">
        <v>169</v>
      </c>
      <c r="H38" s="269" t="str">
        <f>VLOOKUP(E38,MD!$B$6:$J$104,3,FALSE)</f>
        <v>ALPS-MJ</v>
      </c>
      <c r="I38" s="269" t="s">
        <v>102</v>
      </c>
      <c r="J38" s="269" t="str">
        <f>VLOOKUP(G38,MD!$B$6:$J$104,3,FALSE)</f>
        <v>JMSL</v>
      </c>
      <c r="K38" s="309">
        <v>1</v>
      </c>
      <c r="L38" s="309">
        <v>38</v>
      </c>
      <c r="M38" s="309">
        <v>38</v>
      </c>
      <c r="N38" s="309">
        <v>1</v>
      </c>
      <c r="O38" s="310" t="s">
        <v>967</v>
      </c>
      <c r="P38" s="310"/>
      <c r="Q38" s="256"/>
      <c r="R38" s="255">
        <v>2</v>
      </c>
      <c r="S38" s="273" t="str">
        <f>J37</f>
        <v>兄弟草</v>
      </c>
      <c r="T38" s="273">
        <v>1</v>
      </c>
      <c r="U38" s="273">
        <v>0</v>
      </c>
      <c r="V38" s="273">
        <v>1</v>
      </c>
      <c r="W38" s="273">
        <f>T38*3+U38*1+V38*0</f>
        <v>3</v>
      </c>
      <c r="X38" s="256"/>
      <c r="Y38" s="256"/>
      <c r="AA38" s="255">
        <v>2</v>
      </c>
      <c r="AB38" s="273" t="str">
        <f>J41</f>
        <v>撈碧鵰</v>
      </c>
      <c r="AC38" s="273">
        <v>0</v>
      </c>
      <c r="AD38" s="273">
        <v>0</v>
      </c>
      <c r="AE38" s="273">
        <v>1</v>
      </c>
      <c r="AF38" s="273">
        <f>AC38*3+AD38*1+AE38*0</f>
        <v>0</v>
      </c>
    </row>
    <row r="39" spans="1:32" ht="17.25" thickBot="1" thickTop="1">
      <c r="A39" s="271" t="e">
        <f>IF(#REF!&lt;&gt;#REF!,#REF!,"")</f>
        <v>#REF!</v>
      </c>
      <c r="B39" s="286">
        <v>34</v>
      </c>
      <c r="C39" s="287" t="s">
        <v>174</v>
      </c>
      <c r="D39" s="311">
        <v>1</v>
      </c>
      <c r="E39" s="312" t="s">
        <v>163</v>
      </c>
      <c r="F39" s="289" t="s">
        <v>102</v>
      </c>
      <c r="G39" s="290" t="s">
        <v>202</v>
      </c>
      <c r="H39" s="291" t="str">
        <f>VLOOKUP(E39,MD!$B$6:$J$104,3,FALSE)</f>
        <v>ALPS - 廢青</v>
      </c>
      <c r="I39" s="291" t="s">
        <v>102</v>
      </c>
      <c r="J39" s="291" t="s">
        <v>329</v>
      </c>
      <c r="K39" s="292"/>
      <c r="L39" s="292"/>
      <c r="M39" s="292"/>
      <c r="N39" s="292"/>
      <c r="O39" s="256"/>
      <c r="P39" s="256"/>
      <c r="Q39" s="256"/>
      <c r="R39" s="255">
        <v>3</v>
      </c>
      <c r="S39" s="273" t="str">
        <f>J38</f>
        <v>JMSL</v>
      </c>
      <c r="T39" s="273">
        <v>0</v>
      </c>
      <c r="U39" s="273">
        <v>1</v>
      </c>
      <c r="V39" s="273">
        <v>1</v>
      </c>
      <c r="W39" s="273">
        <f>T39*3+U39*1+V39*0</f>
        <v>1</v>
      </c>
      <c r="X39" s="256"/>
      <c r="Y39" s="256"/>
      <c r="AA39" s="255"/>
      <c r="AB39" s="313"/>
      <c r="AC39" s="313"/>
      <c r="AD39" s="313"/>
      <c r="AE39" s="313"/>
      <c r="AF39" s="313"/>
    </row>
    <row r="40" spans="1:32" ht="17.25" thickBot="1" thickTop="1">
      <c r="A40" s="271" t="e">
        <f>IF(#REF!&lt;&gt;#REF!,#REF!,"")</f>
        <v>#REF!</v>
      </c>
      <c r="B40" s="294">
        <v>35</v>
      </c>
      <c r="C40" s="287" t="s">
        <v>174</v>
      </c>
      <c r="D40" s="311">
        <v>2</v>
      </c>
      <c r="E40" s="312" t="s">
        <v>168</v>
      </c>
      <c r="F40" s="289" t="s">
        <v>102</v>
      </c>
      <c r="G40" s="290" t="s">
        <v>202</v>
      </c>
      <c r="H40" s="291" t="str">
        <f>VLOOKUP(E40,MD!$B$6:$J$104,3,FALSE)</f>
        <v>撈碧鵰</v>
      </c>
      <c r="I40" s="291" t="s">
        <v>102</v>
      </c>
      <c r="J40" s="291" t="s">
        <v>329</v>
      </c>
      <c r="K40" s="292"/>
      <c r="L40" s="292"/>
      <c r="M40" s="292"/>
      <c r="N40" s="292"/>
      <c r="O40" s="256"/>
      <c r="P40" s="256"/>
      <c r="Q40" s="256"/>
      <c r="R40" s="255"/>
      <c r="S40" s="279"/>
      <c r="T40" s="273"/>
      <c r="U40" s="273"/>
      <c r="V40" s="273"/>
      <c r="W40" s="273"/>
      <c r="X40" s="256"/>
      <c r="Y40" s="256"/>
      <c r="AA40" s="255"/>
      <c r="AB40" s="279"/>
      <c r="AC40" s="273"/>
      <c r="AD40" s="273"/>
      <c r="AE40" s="273"/>
      <c r="AF40" s="273"/>
    </row>
    <row r="41" spans="1:28" ht="17.25" thickBot="1" thickTop="1">
      <c r="A41" s="271" t="e">
        <f>IF(#REF!&lt;&gt;#REF!,#REF!,"")</f>
        <v>#REF!</v>
      </c>
      <c r="B41" s="272">
        <v>36</v>
      </c>
      <c r="C41" s="280" t="s">
        <v>174</v>
      </c>
      <c r="D41" s="281">
        <v>3</v>
      </c>
      <c r="E41" s="276" t="s">
        <v>163</v>
      </c>
      <c r="F41" s="277" t="s">
        <v>102</v>
      </c>
      <c r="G41" s="278" t="s">
        <v>168</v>
      </c>
      <c r="H41" s="269" t="str">
        <f>VLOOKUP(E41,MD!$B$6:$J$104,3,FALSE)</f>
        <v>ALPS - 廢青</v>
      </c>
      <c r="I41" s="269" t="s">
        <v>102</v>
      </c>
      <c r="J41" s="269" t="str">
        <f>VLOOKUP(G41,MD!$B$6:$J$104,3,FALSE)</f>
        <v>撈碧鵰</v>
      </c>
      <c r="K41" s="252">
        <v>2</v>
      </c>
      <c r="L41" s="252">
        <v>42</v>
      </c>
      <c r="M41" s="252">
        <v>16</v>
      </c>
      <c r="N41" s="252">
        <v>0</v>
      </c>
      <c r="O41" s="256" t="s">
        <v>1007</v>
      </c>
      <c r="P41" s="256"/>
      <c r="Q41" s="256"/>
      <c r="R41" s="282"/>
      <c r="S41" s="282"/>
      <c r="AA41" s="282"/>
      <c r="AB41" s="282"/>
    </row>
    <row r="42" spans="1:32" ht="17.25" thickBot="1" thickTop="1">
      <c r="A42" s="271" t="e">
        <f>IF(#REF!&lt;&gt;#REF!,#REF!,"")</f>
        <v>#REF!</v>
      </c>
      <c r="B42" s="263">
        <v>37</v>
      </c>
      <c r="C42" s="264" t="s">
        <v>175</v>
      </c>
      <c r="D42" s="265">
        <v>1</v>
      </c>
      <c r="E42" s="303" t="s">
        <v>164</v>
      </c>
      <c r="F42" s="284" t="s">
        <v>102</v>
      </c>
      <c r="G42" s="285" t="s">
        <v>211</v>
      </c>
      <c r="H42" s="269" t="str">
        <f>VLOOKUP(E42,MD!$B$6:$J$104,3,FALSE)</f>
        <v>SCAA-K&amp;L</v>
      </c>
      <c r="I42" s="269" t="s">
        <v>102</v>
      </c>
      <c r="J42" s="269" t="str">
        <f>VLOOKUP(G42,MD!$B$6:$J$104,3,FALSE)</f>
        <v>2/4子</v>
      </c>
      <c r="K42" s="252">
        <v>0</v>
      </c>
      <c r="L42" s="252">
        <v>37</v>
      </c>
      <c r="M42" s="252">
        <v>42</v>
      </c>
      <c r="N42" s="252">
        <v>2</v>
      </c>
      <c r="O42" s="256" t="s">
        <v>972</v>
      </c>
      <c r="P42" s="256"/>
      <c r="Q42" s="256" t="s">
        <v>175</v>
      </c>
      <c r="R42" s="270" t="s">
        <v>991</v>
      </c>
      <c r="S42" s="244" t="s">
        <v>992</v>
      </c>
      <c r="T42" s="244" t="s">
        <v>119</v>
      </c>
      <c r="U42" s="244" t="s">
        <v>935</v>
      </c>
      <c r="V42" s="244" t="s">
        <v>120</v>
      </c>
      <c r="W42" s="244" t="s">
        <v>993</v>
      </c>
      <c r="X42" s="244"/>
      <c r="Y42" s="244"/>
      <c r="Z42" s="241" t="s">
        <v>176</v>
      </c>
      <c r="AA42" s="270" t="s">
        <v>991</v>
      </c>
      <c r="AB42" s="244" t="s">
        <v>992</v>
      </c>
      <c r="AC42" s="244" t="s">
        <v>119</v>
      </c>
      <c r="AD42" s="244" t="s">
        <v>935</v>
      </c>
      <c r="AE42" s="244" t="s">
        <v>120</v>
      </c>
      <c r="AF42" s="244" t="s">
        <v>993</v>
      </c>
    </row>
    <row r="43" spans="1:32" ht="17.25" thickBot="1" thickTop="1">
      <c r="A43" s="271" t="e">
        <f>IF(#REF!&lt;&gt;#REF!,#REF!,"")</f>
        <v>#REF!</v>
      </c>
      <c r="B43" s="272">
        <v>38</v>
      </c>
      <c r="C43" s="264" t="s">
        <v>175</v>
      </c>
      <c r="D43" s="265">
        <v>2</v>
      </c>
      <c r="E43" s="266" t="s">
        <v>167</v>
      </c>
      <c r="F43" s="267" t="s">
        <v>102</v>
      </c>
      <c r="G43" s="268" t="s">
        <v>201</v>
      </c>
      <c r="H43" s="269" t="str">
        <f>VLOOKUP(E43,MD!$B$6:$J$104,3,FALSE)</f>
        <v>華英捉雞仔</v>
      </c>
      <c r="I43" s="269" t="s">
        <v>102</v>
      </c>
      <c r="J43" s="269" t="str">
        <f>VLOOKUP(G43,MD!$B$6:$J$104,3,FALSE)</f>
        <v>2/4子</v>
      </c>
      <c r="K43" s="252">
        <v>2</v>
      </c>
      <c r="L43" s="252">
        <v>42</v>
      </c>
      <c r="M43" s="252">
        <v>28</v>
      </c>
      <c r="N43" s="252">
        <v>0</v>
      </c>
      <c r="O43" s="256" t="s">
        <v>974</v>
      </c>
      <c r="P43" s="314"/>
      <c r="Q43" s="256"/>
      <c r="R43" s="255">
        <v>1</v>
      </c>
      <c r="S43" s="273" t="str">
        <f>H42</f>
        <v>SCAA-K&amp;L</v>
      </c>
      <c r="T43" s="273">
        <v>1</v>
      </c>
      <c r="U43" s="273">
        <v>0</v>
      </c>
      <c r="V43" s="273">
        <v>1</v>
      </c>
      <c r="W43" s="273">
        <f>T43*3+U43*1+V43*0</f>
        <v>3</v>
      </c>
      <c r="X43" s="256">
        <f>((L42+L44)/(M42+M44))</f>
        <v>1.1791044776119404</v>
      </c>
      <c r="Y43" s="256"/>
      <c r="AA43" s="255">
        <v>1</v>
      </c>
      <c r="AB43" s="273" t="str">
        <f>H45</f>
        <v>SSC</v>
      </c>
      <c r="AC43" s="273">
        <v>2</v>
      </c>
      <c r="AD43" s="273">
        <v>0</v>
      </c>
      <c r="AE43" s="273">
        <v>0</v>
      </c>
      <c r="AF43" s="273">
        <f>AC43*3+AD43*1+AE43*0</f>
        <v>6</v>
      </c>
    </row>
    <row r="44" spans="1:32" ht="17.25" thickBot="1" thickTop="1">
      <c r="A44" s="271" t="e">
        <f>IF(#REF!&lt;&gt;#REF!,#REF!,"")</f>
        <v>#REF!</v>
      </c>
      <c r="B44" s="263">
        <v>39</v>
      </c>
      <c r="C44" s="274" t="s">
        <v>175</v>
      </c>
      <c r="D44" s="275">
        <v>3</v>
      </c>
      <c r="E44" s="276" t="s">
        <v>164</v>
      </c>
      <c r="F44" s="277" t="s">
        <v>102</v>
      </c>
      <c r="G44" s="278" t="s">
        <v>167</v>
      </c>
      <c r="H44" s="269" t="str">
        <f>VLOOKUP(E44,MD!$B$6:$J$104,3,FALSE)</f>
        <v>SCAA-K&amp;L</v>
      </c>
      <c r="I44" s="269" t="s">
        <v>102</v>
      </c>
      <c r="J44" s="269" t="str">
        <f>VLOOKUP(G44,MD!$B$6:$J$104,3,FALSE)</f>
        <v>華英捉雞仔</v>
      </c>
      <c r="K44" s="252">
        <v>2</v>
      </c>
      <c r="L44" s="252">
        <v>42</v>
      </c>
      <c r="M44" s="252">
        <v>25</v>
      </c>
      <c r="N44" s="252">
        <v>0</v>
      </c>
      <c r="O44" s="256" t="s">
        <v>976</v>
      </c>
      <c r="P44" s="314"/>
      <c r="Q44" s="256"/>
      <c r="R44" s="255">
        <v>2</v>
      </c>
      <c r="S44" s="273" t="str">
        <f>H43</f>
        <v>華英捉雞仔</v>
      </c>
      <c r="T44" s="273">
        <v>1</v>
      </c>
      <c r="U44" s="273">
        <v>0</v>
      </c>
      <c r="V44" s="273">
        <v>1</v>
      </c>
      <c r="W44" s="273">
        <f>T44*3+U44*1+V44*0</f>
        <v>3</v>
      </c>
      <c r="X44" s="256">
        <f>((L43+M44)/(M43+L44))</f>
        <v>0.9571428571428572</v>
      </c>
      <c r="Y44" s="256"/>
      <c r="AA44" s="255">
        <v>2</v>
      </c>
      <c r="AB44" s="273" t="str">
        <f>H46</f>
        <v>北極熊</v>
      </c>
      <c r="AC44" s="273">
        <v>1</v>
      </c>
      <c r="AD44" s="273">
        <v>0</v>
      </c>
      <c r="AE44" s="273">
        <v>1</v>
      </c>
      <c r="AF44" s="273">
        <f>AC44*3+AD44*1+AE44*0</f>
        <v>3</v>
      </c>
    </row>
    <row r="45" spans="1:32" ht="17.25" thickBot="1" thickTop="1">
      <c r="A45" s="271" t="e">
        <f>IF(#REF!&lt;&gt;#REF!,#REF!,"")</f>
        <v>#REF!</v>
      </c>
      <c r="B45" s="272">
        <v>40</v>
      </c>
      <c r="C45" s="264" t="s">
        <v>183</v>
      </c>
      <c r="D45" s="265">
        <v>1</v>
      </c>
      <c r="E45" s="266" t="s">
        <v>212</v>
      </c>
      <c r="F45" s="267" t="s">
        <v>102</v>
      </c>
      <c r="G45" s="268" t="s">
        <v>200</v>
      </c>
      <c r="H45" s="269" t="str">
        <f>VLOOKUP(E45,MD!$B$6:$J$104,3,FALSE)</f>
        <v>SSC</v>
      </c>
      <c r="I45" s="269" t="s">
        <v>102</v>
      </c>
      <c r="J45" s="269" t="s">
        <v>404</v>
      </c>
      <c r="K45" s="252">
        <v>2</v>
      </c>
      <c r="L45" s="252">
        <v>42</v>
      </c>
      <c r="M45" s="252">
        <v>24</v>
      </c>
      <c r="N45" s="252">
        <v>0</v>
      </c>
      <c r="O45" s="256" t="s">
        <v>1008</v>
      </c>
      <c r="P45" s="314"/>
      <c r="Q45" s="256"/>
      <c r="R45" s="255">
        <v>3</v>
      </c>
      <c r="S45" s="273" t="str">
        <f>J42</f>
        <v>2/4子</v>
      </c>
      <c r="T45" s="273">
        <v>1</v>
      </c>
      <c r="U45" s="273">
        <v>0</v>
      </c>
      <c r="V45" s="273">
        <v>1</v>
      </c>
      <c r="W45" s="273">
        <f>T45*3+U45*1+V45*0</f>
        <v>3</v>
      </c>
      <c r="X45" s="256">
        <f>((M42+M43)/(L42+L43))</f>
        <v>0.8860759493670886</v>
      </c>
      <c r="Y45" s="256"/>
      <c r="AA45" s="255">
        <v>3</v>
      </c>
      <c r="AB45" s="313" t="str">
        <f>J45</f>
        <v>TIC</v>
      </c>
      <c r="AC45" s="273">
        <v>0</v>
      </c>
      <c r="AD45" s="273">
        <v>0</v>
      </c>
      <c r="AE45" s="273">
        <v>2</v>
      </c>
      <c r="AF45" s="273">
        <f>AC45*3+AD45*1+AE45*0</f>
        <v>0</v>
      </c>
    </row>
    <row r="46" spans="2:32" ht="17.25" thickBot="1" thickTop="1">
      <c r="B46" s="263">
        <v>41</v>
      </c>
      <c r="C46" s="264" t="s">
        <v>176</v>
      </c>
      <c r="D46" s="265">
        <v>2</v>
      </c>
      <c r="E46" s="266" t="s">
        <v>166</v>
      </c>
      <c r="F46" s="267" t="s">
        <v>102</v>
      </c>
      <c r="G46" s="268" t="s">
        <v>213</v>
      </c>
      <c r="H46" s="269" t="str">
        <f>VLOOKUP(E46,MD!$B$6:$J$104,3,FALSE)</f>
        <v>北極熊</v>
      </c>
      <c r="I46" s="269" t="s">
        <v>102</v>
      </c>
      <c r="J46" s="269" t="s">
        <v>404</v>
      </c>
      <c r="K46" s="252">
        <v>2</v>
      </c>
      <c r="L46" s="252">
        <v>42</v>
      </c>
      <c r="M46" s="252">
        <v>22</v>
      </c>
      <c r="N46" s="252">
        <v>0</v>
      </c>
      <c r="O46" s="256" t="s">
        <v>1009</v>
      </c>
      <c r="P46" s="256"/>
      <c r="Q46" s="256"/>
      <c r="R46" s="255"/>
      <c r="S46" s="279"/>
      <c r="T46" s="273"/>
      <c r="U46" s="273"/>
      <c r="V46" s="273"/>
      <c r="W46" s="273"/>
      <c r="X46" s="256"/>
      <c r="Y46" s="256"/>
      <c r="AA46" s="255"/>
      <c r="AB46" s="279"/>
      <c r="AC46" s="273"/>
      <c r="AD46" s="273"/>
      <c r="AE46" s="273"/>
      <c r="AF46" s="273"/>
    </row>
    <row r="47" spans="2:27" ht="17.25" thickBot="1" thickTop="1">
      <c r="B47" s="272">
        <v>42</v>
      </c>
      <c r="C47" s="280" t="s">
        <v>176</v>
      </c>
      <c r="D47" s="281">
        <v>3</v>
      </c>
      <c r="E47" s="276" t="s">
        <v>212</v>
      </c>
      <c r="F47" s="277" t="s">
        <v>102</v>
      </c>
      <c r="G47" s="278" t="s">
        <v>166</v>
      </c>
      <c r="H47" s="269" t="str">
        <f>VLOOKUP(E47,MD!$B$6:$J$104,3,FALSE)</f>
        <v>SSC</v>
      </c>
      <c r="I47" s="269" t="s">
        <v>102</v>
      </c>
      <c r="J47" s="269" t="str">
        <f>VLOOKUP(G47,MD!$B$6:$J$104,3,FALSE)</f>
        <v>北極熊</v>
      </c>
      <c r="K47" s="252">
        <v>2</v>
      </c>
      <c r="L47" s="252">
        <v>42</v>
      </c>
      <c r="M47" s="252">
        <v>0</v>
      </c>
      <c r="N47" s="252">
        <v>0</v>
      </c>
      <c r="O47" s="256" t="s">
        <v>966</v>
      </c>
      <c r="P47" s="256" t="s">
        <v>1026</v>
      </c>
      <c r="Q47" s="256"/>
      <c r="R47" s="282"/>
      <c r="AA47" s="282"/>
    </row>
    <row r="48" spans="2:32" ht="17.25" thickBot="1" thickTop="1">
      <c r="B48" s="263">
        <v>43</v>
      </c>
      <c r="C48" s="264" t="s">
        <v>165</v>
      </c>
      <c r="D48" s="265">
        <v>1</v>
      </c>
      <c r="E48" s="266" t="s">
        <v>290</v>
      </c>
      <c r="F48" s="267" t="s">
        <v>289</v>
      </c>
      <c r="G48" s="268" t="s">
        <v>749</v>
      </c>
      <c r="H48" s="269" t="str">
        <f>VLOOKUP(E48,MD!$B$6:$J$104,3,FALSE)</f>
        <v>PB</v>
      </c>
      <c r="I48" s="269" t="s">
        <v>102</v>
      </c>
      <c r="J48" s="269" t="s">
        <v>1027</v>
      </c>
      <c r="K48" s="252">
        <v>2</v>
      </c>
      <c r="L48" s="252">
        <v>42</v>
      </c>
      <c r="M48" s="252">
        <v>35</v>
      </c>
      <c r="N48" s="252">
        <v>0</v>
      </c>
      <c r="O48" s="256" t="s">
        <v>1010</v>
      </c>
      <c r="P48" s="256"/>
      <c r="Q48" s="256" t="s">
        <v>165</v>
      </c>
      <c r="R48" s="270" t="s">
        <v>991</v>
      </c>
      <c r="S48" s="244" t="s">
        <v>992</v>
      </c>
      <c r="T48" s="244" t="s">
        <v>119</v>
      </c>
      <c r="U48" s="244" t="s">
        <v>935</v>
      </c>
      <c r="V48" s="244" t="s">
        <v>120</v>
      </c>
      <c r="W48" s="244" t="s">
        <v>993</v>
      </c>
      <c r="X48" s="244"/>
      <c r="Y48" s="244"/>
      <c r="Z48" s="241" t="s">
        <v>177</v>
      </c>
      <c r="AA48" s="270" t="s">
        <v>991</v>
      </c>
      <c r="AB48" s="244" t="s">
        <v>992</v>
      </c>
      <c r="AC48" s="244" t="s">
        <v>119</v>
      </c>
      <c r="AD48" s="244" t="s">
        <v>935</v>
      </c>
      <c r="AE48" s="244" t="s">
        <v>120</v>
      </c>
      <c r="AF48" s="244" t="s">
        <v>993</v>
      </c>
    </row>
    <row r="49" spans="2:32" ht="17.25" thickBot="1" thickTop="1">
      <c r="B49" s="272">
        <v>44</v>
      </c>
      <c r="C49" s="264" t="s">
        <v>165</v>
      </c>
      <c r="D49" s="265">
        <v>2</v>
      </c>
      <c r="E49" s="266" t="s">
        <v>291</v>
      </c>
      <c r="F49" s="267" t="s">
        <v>289</v>
      </c>
      <c r="G49" s="268" t="s">
        <v>293</v>
      </c>
      <c r="H49" s="269" t="str">
        <f>VLOOKUP(E49,MD!$B$6:$J$104,3,FALSE)</f>
        <v>WM</v>
      </c>
      <c r="I49" s="269" t="s">
        <v>102</v>
      </c>
      <c r="J49" s="269" t="s">
        <v>1027</v>
      </c>
      <c r="K49" s="252">
        <v>1</v>
      </c>
      <c r="L49" s="252">
        <v>38</v>
      </c>
      <c r="M49" s="252">
        <v>38</v>
      </c>
      <c r="N49" s="252">
        <v>1</v>
      </c>
      <c r="O49" s="256" t="s">
        <v>967</v>
      </c>
      <c r="P49" s="256"/>
      <c r="Q49" s="256"/>
      <c r="R49" s="255">
        <v>1</v>
      </c>
      <c r="S49" s="273" t="str">
        <f>H48</f>
        <v>PB</v>
      </c>
      <c r="T49" s="273">
        <v>2</v>
      </c>
      <c r="U49" s="273">
        <v>0</v>
      </c>
      <c r="V49" s="273">
        <v>0</v>
      </c>
      <c r="W49" s="273">
        <f>T49*3+U49*1+V49*0</f>
        <v>6</v>
      </c>
      <c r="X49" s="256"/>
      <c r="Y49" s="256"/>
      <c r="AA49" s="255">
        <v>1</v>
      </c>
      <c r="AB49" s="273" t="str">
        <f>H51</f>
        <v>哈佬邁阿密</v>
      </c>
      <c r="AC49" s="273">
        <v>2</v>
      </c>
      <c r="AD49" s="273">
        <v>0</v>
      </c>
      <c r="AE49" s="273">
        <v>0</v>
      </c>
      <c r="AF49" s="273">
        <f>AC49*3+AD49*1+AE49*0</f>
        <v>6</v>
      </c>
    </row>
    <row r="50" spans="2:32" ht="17.25" thickBot="1" thickTop="1">
      <c r="B50" s="303">
        <v>45</v>
      </c>
      <c r="C50" s="274" t="s">
        <v>165</v>
      </c>
      <c r="D50" s="281">
        <v>3</v>
      </c>
      <c r="E50" s="277" t="s">
        <v>292</v>
      </c>
      <c r="F50" s="277" t="s">
        <v>289</v>
      </c>
      <c r="G50" s="277" t="s">
        <v>719</v>
      </c>
      <c r="H50" s="269" t="str">
        <f>VLOOKUP(E50,MD!$B$6:$J$104,3,FALSE)</f>
        <v>PB</v>
      </c>
      <c r="I50" s="269" t="s">
        <v>102</v>
      </c>
      <c r="J50" s="269" t="str">
        <f>VLOOKUP(G50,MD!$B$6:$J$104,3,FALSE)</f>
        <v>WM</v>
      </c>
      <c r="K50" s="252">
        <v>2</v>
      </c>
      <c r="L50" s="252">
        <v>42</v>
      </c>
      <c r="M50" s="252">
        <v>27</v>
      </c>
      <c r="N50" s="252">
        <v>0</v>
      </c>
      <c r="O50" s="256" t="s">
        <v>1011</v>
      </c>
      <c r="P50" s="256"/>
      <c r="Q50" s="256"/>
      <c r="R50" s="255">
        <v>2</v>
      </c>
      <c r="S50" s="273" t="str">
        <f>J48</f>
        <v>塞爾特人</v>
      </c>
      <c r="T50" s="273">
        <v>0</v>
      </c>
      <c r="U50" s="273">
        <v>1</v>
      </c>
      <c r="V50" s="273">
        <v>1</v>
      </c>
      <c r="W50" s="273">
        <f>T50*3+U50*1+V50*0</f>
        <v>1</v>
      </c>
      <c r="X50" s="256"/>
      <c r="Y50" s="256"/>
      <c r="AA50" s="255">
        <v>2</v>
      </c>
      <c r="AB50" s="273" t="str">
        <f>H52</f>
        <v>Alps 999</v>
      </c>
      <c r="AC50" s="273">
        <v>1</v>
      </c>
      <c r="AD50" s="273">
        <v>0</v>
      </c>
      <c r="AE50" s="273">
        <v>0</v>
      </c>
      <c r="AF50" s="273">
        <f>AC50*3+AD50*1+AE50*0</f>
        <v>3</v>
      </c>
    </row>
    <row r="51" spans="2:32" ht="17.25" thickBot="1" thickTop="1">
      <c r="B51" s="272">
        <v>46</v>
      </c>
      <c r="C51" s="264" t="s">
        <v>747</v>
      </c>
      <c r="D51" s="265">
        <v>1</v>
      </c>
      <c r="E51" s="266" t="s">
        <v>716</v>
      </c>
      <c r="F51" s="267" t="s">
        <v>289</v>
      </c>
      <c r="G51" s="268" t="s">
        <v>748</v>
      </c>
      <c r="H51" s="269" t="str">
        <f>VLOOKUP(E51,MD!$B$6:$J$104,3,FALSE)</f>
        <v>哈佬邁阿密</v>
      </c>
      <c r="I51" s="269" t="s">
        <v>102</v>
      </c>
      <c r="J51" s="269" t="s">
        <v>936</v>
      </c>
      <c r="K51" s="252">
        <v>2</v>
      </c>
      <c r="L51" s="252">
        <v>42</v>
      </c>
      <c r="M51" s="252">
        <v>21</v>
      </c>
      <c r="N51" s="252">
        <v>0</v>
      </c>
      <c r="O51" s="256" t="s">
        <v>1012</v>
      </c>
      <c r="P51" s="256"/>
      <c r="Q51" s="256"/>
      <c r="R51" s="255">
        <v>3</v>
      </c>
      <c r="S51" s="273" t="str">
        <f>H49</f>
        <v>WM</v>
      </c>
      <c r="T51" s="273">
        <v>0</v>
      </c>
      <c r="U51" s="273">
        <v>1</v>
      </c>
      <c r="V51" s="273">
        <v>1</v>
      </c>
      <c r="W51" s="273">
        <f>T51*3+U51*1+V51*0</f>
        <v>1</v>
      </c>
      <c r="X51" s="256"/>
      <c r="Y51" s="256"/>
      <c r="AA51" s="255">
        <v>3</v>
      </c>
      <c r="AB51" s="273" t="str">
        <f>J52</f>
        <v>TTYY</v>
      </c>
      <c r="AC51" s="273">
        <v>0</v>
      </c>
      <c r="AD51" s="273">
        <v>0</v>
      </c>
      <c r="AE51" s="273">
        <v>2</v>
      </c>
      <c r="AF51" s="273">
        <f>AC51*3+AD51*1+AE51*0</f>
        <v>0</v>
      </c>
    </row>
    <row r="52" spans="2:32" ht="17.25" thickBot="1" thickTop="1">
      <c r="B52" s="263">
        <v>47</v>
      </c>
      <c r="C52" s="264" t="s">
        <v>747</v>
      </c>
      <c r="D52" s="265">
        <v>2</v>
      </c>
      <c r="E52" s="266" t="s">
        <v>695</v>
      </c>
      <c r="F52" s="267" t="s">
        <v>289</v>
      </c>
      <c r="G52" s="268" t="s">
        <v>748</v>
      </c>
      <c r="H52" s="269" t="str">
        <f>VLOOKUP(E52,MD!$B$6:$J$104,3,FALSE)</f>
        <v>Alps 999</v>
      </c>
      <c r="I52" s="269" t="s">
        <v>102</v>
      </c>
      <c r="J52" s="269" t="s">
        <v>936</v>
      </c>
      <c r="K52" s="252">
        <v>2</v>
      </c>
      <c r="L52" s="252">
        <v>42</v>
      </c>
      <c r="M52" s="252">
        <v>19</v>
      </c>
      <c r="N52" s="252">
        <v>0</v>
      </c>
      <c r="O52" s="256" t="s">
        <v>1013</v>
      </c>
      <c r="P52" s="256"/>
      <c r="Q52" s="256"/>
      <c r="R52" s="255"/>
      <c r="S52" s="273"/>
      <c r="T52" s="273"/>
      <c r="U52" s="273"/>
      <c r="V52" s="273"/>
      <c r="W52" s="273"/>
      <c r="X52" s="256"/>
      <c r="Y52" s="256"/>
      <c r="AA52" s="255"/>
      <c r="AB52" s="273"/>
      <c r="AC52" s="273"/>
      <c r="AD52" s="273"/>
      <c r="AE52" s="273"/>
      <c r="AF52" s="273"/>
    </row>
    <row r="53" spans="2:19" ht="16.5" thickTop="1">
      <c r="B53" s="272">
        <v>48</v>
      </c>
      <c r="C53" s="274" t="s">
        <v>747</v>
      </c>
      <c r="D53" s="281">
        <v>3</v>
      </c>
      <c r="E53" s="276" t="s">
        <v>716</v>
      </c>
      <c r="F53" s="277" t="s">
        <v>289</v>
      </c>
      <c r="G53" s="278" t="s">
        <v>695</v>
      </c>
      <c r="H53" s="307" t="str">
        <f>VLOOKUP(E53,MD!$B$6:$J$104,3,FALSE)</f>
        <v>哈佬邁阿密</v>
      </c>
      <c r="I53" s="307" t="s">
        <v>102</v>
      </c>
      <c r="J53" s="307" t="str">
        <f>VLOOKUP(G53,MD!$B$6:$J$104,3,FALSE)</f>
        <v>Alps 999</v>
      </c>
      <c r="K53" s="252">
        <v>2</v>
      </c>
      <c r="L53" s="252">
        <v>42</v>
      </c>
      <c r="M53" s="252">
        <v>0</v>
      </c>
      <c r="N53" s="252">
        <v>0</v>
      </c>
      <c r="O53" s="256" t="s">
        <v>966</v>
      </c>
      <c r="P53" s="256" t="s">
        <v>968</v>
      </c>
      <c r="Q53" s="256"/>
      <c r="R53" s="282"/>
      <c r="S53" s="282"/>
    </row>
    <row r="54" spans="2:10" ht="16.5" hidden="1" thickBot="1">
      <c r="B54" s="315"/>
      <c r="C54" s="315"/>
      <c r="D54" s="315"/>
      <c r="E54" s="315"/>
      <c r="F54" s="315"/>
      <c r="G54" s="315"/>
      <c r="H54" s="308" t="str">
        <f>VLOOKUP(E54,'[1]MD'!$B$6:$H$95,3,FALSE)</f>
        <v>仁二</v>
      </c>
      <c r="I54" s="282"/>
      <c r="J54" s="308" t="e">
        <f>VLOOKUP(G54,MD!$B$6:$J$101,3,FALSE)</f>
        <v>#N/A</v>
      </c>
    </row>
    <row r="55" spans="8:10" ht="15.75">
      <c r="H55" s="282"/>
      <c r="I55" s="282"/>
      <c r="J55" s="282"/>
    </row>
    <row r="56" spans="16:17" ht="15.75">
      <c r="P56" s="314"/>
      <c r="Q56" s="256"/>
    </row>
  </sheetData>
  <sheetProtection/>
  <mergeCells count="1">
    <mergeCell ref="H3:J3"/>
  </mergeCells>
  <printOptions horizontalCentered="1" verticalCentered="1"/>
  <pageMargins left="0" right="0" top="0" bottom="0" header="0.511811023622047" footer="0.511811023622047"/>
  <pageSetup fitToHeight="1" fitToWidth="1" horizontalDpi="600" verticalDpi="600" orientation="landscape" paperSize="9" scale="62" r:id="rId1"/>
</worksheet>
</file>

<file path=xl/worksheets/sheet5.xml><?xml version="1.0" encoding="utf-8"?>
<worksheet xmlns="http://schemas.openxmlformats.org/spreadsheetml/2006/main" xmlns:r="http://schemas.openxmlformats.org/officeDocument/2006/relationships">
  <sheetPr>
    <pageSetUpPr fitToPage="1"/>
  </sheetPr>
  <dimension ref="A1:T102"/>
  <sheetViews>
    <sheetView zoomScale="70" zoomScaleNormal="70" zoomScalePageLayoutView="0" workbookViewId="0" topLeftCell="A1">
      <selection activeCell="N1" sqref="N1:O16384"/>
    </sheetView>
  </sheetViews>
  <sheetFormatPr defaultColWidth="9.00390625" defaultRowHeight="16.5"/>
  <cols>
    <col min="1" max="1" width="10.625" style="24" customWidth="1"/>
    <col min="2" max="2" width="10.625" style="24" hidden="1" customWidth="1"/>
    <col min="3" max="3" width="10.625" style="24" customWidth="1"/>
    <col min="4" max="4" width="30.625" style="16" customWidth="1"/>
    <col min="5" max="5" width="20.625" style="135" customWidth="1"/>
    <col min="6" max="6" width="13.875" style="135" customWidth="1"/>
    <col min="7" max="7" width="8.625" style="175" customWidth="1"/>
    <col min="8" max="8" width="20.625" style="135" customWidth="1"/>
    <col min="9" max="9" width="13.875" style="135" customWidth="1"/>
    <col min="10" max="10" width="8.625" style="179" customWidth="1"/>
    <col min="11" max="11" width="10.625" style="16" customWidth="1"/>
    <col min="12" max="12" width="20.375" style="24" bestFit="1" customWidth="1"/>
    <col min="13" max="13" width="25.50390625" style="23" customWidth="1"/>
    <col min="14" max="15" width="29.875" style="550" customWidth="1"/>
    <col min="16" max="16" width="20.625" style="24" customWidth="1"/>
    <col min="17" max="16384" width="9.00390625" style="24" customWidth="1"/>
  </cols>
  <sheetData>
    <row r="1" spans="1:15" ht="21" customHeight="1">
      <c r="A1" s="17" t="s">
        <v>381</v>
      </c>
      <c r="B1" s="18"/>
      <c r="C1" s="18"/>
      <c r="D1" s="19"/>
      <c r="E1" s="20"/>
      <c r="F1" s="20"/>
      <c r="G1" s="164"/>
      <c r="H1" s="20"/>
      <c r="I1" s="20"/>
      <c r="J1" s="176"/>
      <c r="K1" s="21"/>
      <c r="L1" s="125"/>
      <c r="N1" s="540"/>
      <c r="O1" s="540"/>
    </row>
    <row r="2" spans="1:15" ht="21" customHeight="1">
      <c r="A2" s="126" t="s">
        <v>392</v>
      </c>
      <c r="B2" s="126"/>
      <c r="C2" s="126"/>
      <c r="D2" s="21"/>
      <c r="E2" s="20"/>
      <c r="F2" s="20"/>
      <c r="G2" s="164"/>
      <c r="H2" s="20"/>
      <c r="I2" s="20"/>
      <c r="J2" s="177"/>
      <c r="K2" s="22"/>
      <c r="L2" s="125"/>
      <c r="N2" s="540"/>
      <c r="O2" s="540"/>
    </row>
    <row r="3" spans="1:16" ht="21" customHeight="1">
      <c r="A3" s="127" t="s">
        <v>383</v>
      </c>
      <c r="B3" s="128"/>
      <c r="C3" s="128"/>
      <c r="D3" s="129"/>
      <c r="E3" s="130"/>
      <c r="F3" s="130"/>
      <c r="G3" s="165"/>
      <c r="H3" s="130"/>
      <c r="I3" s="130"/>
      <c r="J3" s="178"/>
      <c r="K3" s="131"/>
      <c r="L3" s="132"/>
      <c r="M3" s="33"/>
      <c r="N3" s="541"/>
      <c r="O3" s="541"/>
      <c r="P3" s="34"/>
    </row>
    <row r="4" spans="1:16" ht="21" customHeight="1">
      <c r="A4" s="35" t="s">
        <v>384</v>
      </c>
      <c r="B4" s="74" t="s">
        <v>88</v>
      </c>
      <c r="C4" s="74" t="s">
        <v>89</v>
      </c>
      <c r="D4" s="74" t="s">
        <v>90</v>
      </c>
      <c r="E4" s="75"/>
      <c r="F4" s="75"/>
      <c r="G4" s="166" t="s">
        <v>91</v>
      </c>
      <c r="H4" s="75"/>
      <c r="I4" s="75"/>
      <c r="J4" s="166" t="s">
        <v>91</v>
      </c>
      <c r="K4" s="75" t="s">
        <v>385</v>
      </c>
      <c r="L4" s="74" t="s">
        <v>92</v>
      </c>
      <c r="M4" s="563"/>
      <c r="N4" s="562" t="s">
        <v>1254</v>
      </c>
      <c r="O4" s="562" t="s">
        <v>1255</v>
      </c>
      <c r="P4" s="563" t="s">
        <v>391</v>
      </c>
    </row>
    <row r="5" spans="1:20" ht="21" customHeight="1" thickBot="1">
      <c r="A5" s="38" t="s">
        <v>93</v>
      </c>
      <c r="B5" s="36" t="s">
        <v>386</v>
      </c>
      <c r="C5" s="37" t="s">
        <v>94</v>
      </c>
      <c r="D5" s="36" t="s">
        <v>387</v>
      </c>
      <c r="E5" s="37" t="s">
        <v>388</v>
      </c>
      <c r="F5" s="37" t="s">
        <v>389</v>
      </c>
      <c r="G5" s="167" t="s">
        <v>95</v>
      </c>
      <c r="H5" s="37" t="s">
        <v>390</v>
      </c>
      <c r="I5" s="37" t="s">
        <v>389</v>
      </c>
      <c r="J5" s="167" t="s">
        <v>96</v>
      </c>
      <c r="K5" s="37" t="s">
        <v>96</v>
      </c>
      <c r="L5" s="36" t="s">
        <v>386</v>
      </c>
      <c r="M5" s="564"/>
      <c r="N5" s="559"/>
      <c r="O5" s="559"/>
      <c r="P5" s="564"/>
      <c r="Q5" s="133"/>
      <c r="R5" s="133"/>
      <c r="S5" s="133"/>
      <c r="T5" s="133"/>
    </row>
    <row r="6" spans="1:18" ht="19.5" customHeight="1">
      <c r="A6" s="136">
        <v>1</v>
      </c>
      <c r="B6" s="50" t="str">
        <f aca="true" t="shared" si="0" ref="B6:B51">L6</f>
        <v>A1</v>
      </c>
      <c r="C6" s="117">
        <v>1</v>
      </c>
      <c r="D6" s="50" t="s">
        <v>938</v>
      </c>
      <c r="E6" s="50" t="s">
        <v>473</v>
      </c>
      <c r="F6" s="50" t="s">
        <v>488</v>
      </c>
      <c r="G6" s="168">
        <v>123</v>
      </c>
      <c r="H6" s="50" t="s">
        <v>497</v>
      </c>
      <c r="I6" s="50" t="s">
        <v>512</v>
      </c>
      <c r="J6" s="168">
        <v>123</v>
      </c>
      <c r="K6" s="137">
        <f aca="true" t="shared" si="1" ref="K6:K37">G6+J6</f>
        <v>246</v>
      </c>
      <c r="L6" s="144" t="s">
        <v>696</v>
      </c>
      <c r="M6" s="161"/>
      <c r="N6" s="551">
        <f>VLOOKUP(D6,WFormat!F$83:G$110,2,FALSE)</f>
        <v>96</v>
      </c>
      <c r="O6" s="544">
        <f aca="true" t="shared" si="2" ref="O6:O13">N6/2</f>
        <v>48</v>
      </c>
      <c r="P6" s="162"/>
      <c r="R6" s="134"/>
    </row>
    <row r="7" spans="1:18" ht="19.5" customHeight="1">
      <c r="A7" s="138">
        <v>2</v>
      </c>
      <c r="B7" s="61" t="str">
        <f t="shared" si="0"/>
        <v>B1</v>
      </c>
      <c r="C7" s="48">
        <v>2</v>
      </c>
      <c r="D7" s="61" t="s">
        <v>459</v>
      </c>
      <c r="E7" s="61" t="s">
        <v>474</v>
      </c>
      <c r="F7" s="61" t="s">
        <v>489</v>
      </c>
      <c r="G7" s="169">
        <v>103.5</v>
      </c>
      <c r="H7" s="61" t="s">
        <v>498</v>
      </c>
      <c r="I7" s="61" t="s">
        <v>513</v>
      </c>
      <c r="J7" s="169">
        <v>103.5</v>
      </c>
      <c r="K7" s="76">
        <f t="shared" si="1"/>
        <v>207</v>
      </c>
      <c r="L7" s="102" t="s">
        <v>697</v>
      </c>
      <c r="M7" s="80"/>
      <c r="N7" s="542">
        <f>VLOOKUP(D7,WFormat!F$83:G$110,2,FALSE)</f>
        <v>108</v>
      </c>
      <c r="O7" s="543">
        <f t="shared" si="2"/>
        <v>54</v>
      </c>
      <c r="P7" s="139"/>
      <c r="R7" s="134"/>
    </row>
    <row r="8" spans="1:18" ht="19.5" customHeight="1">
      <c r="A8" s="138">
        <v>3</v>
      </c>
      <c r="B8" s="61" t="str">
        <f t="shared" si="0"/>
        <v>C1</v>
      </c>
      <c r="C8" s="48">
        <v>3</v>
      </c>
      <c r="D8" s="61" t="s">
        <v>467</v>
      </c>
      <c r="E8" s="61" t="s">
        <v>482</v>
      </c>
      <c r="F8" s="61" t="s">
        <v>493</v>
      </c>
      <c r="G8" s="169">
        <v>102</v>
      </c>
      <c r="H8" s="61" t="s">
        <v>505</v>
      </c>
      <c r="I8" s="61" t="s">
        <v>517</v>
      </c>
      <c r="J8" s="169">
        <v>99.75</v>
      </c>
      <c r="K8" s="76">
        <f t="shared" si="1"/>
        <v>201.75</v>
      </c>
      <c r="L8" s="103" t="s">
        <v>698</v>
      </c>
      <c r="M8" s="80"/>
      <c r="N8" s="542">
        <f>VLOOKUP(D8,WFormat!F$83:G$110,2,FALSE)</f>
        <v>84</v>
      </c>
      <c r="O8" s="543">
        <f t="shared" si="2"/>
        <v>42</v>
      </c>
      <c r="P8" s="139"/>
      <c r="R8" s="134"/>
    </row>
    <row r="9" spans="1:18" ht="19.5" customHeight="1">
      <c r="A9" s="100">
        <v>4</v>
      </c>
      <c r="B9" s="61" t="str">
        <f t="shared" si="0"/>
        <v>D1</v>
      </c>
      <c r="C9" s="48">
        <v>4</v>
      </c>
      <c r="D9" s="61" t="s">
        <v>946</v>
      </c>
      <c r="E9" s="61" t="s">
        <v>475</v>
      </c>
      <c r="F9" s="61" t="s">
        <v>490</v>
      </c>
      <c r="G9" s="169">
        <v>97.5</v>
      </c>
      <c r="H9" s="61" t="s">
        <v>499</v>
      </c>
      <c r="I9" s="61" t="s">
        <v>514</v>
      </c>
      <c r="J9" s="169">
        <v>97.5</v>
      </c>
      <c r="K9" s="76">
        <f t="shared" si="1"/>
        <v>195</v>
      </c>
      <c r="L9" s="102" t="s">
        <v>755</v>
      </c>
      <c r="M9" s="80"/>
      <c r="N9" s="542">
        <f>VLOOKUP(D9,WFormat!F$83:G$110,2,FALSE)</f>
        <v>120</v>
      </c>
      <c r="O9" s="543">
        <f t="shared" si="2"/>
        <v>60</v>
      </c>
      <c r="P9" s="139"/>
      <c r="R9" s="134"/>
    </row>
    <row r="10" spans="1:18" ht="19.5" customHeight="1">
      <c r="A10" s="138">
        <v>5</v>
      </c>
      <c r="B10" s="61" t="str">
        <f t="shared" si="0"/>
        <v>E1</v>
      </c>
      <c r="C10" s="48">
        <v>5</v>
      </c>
      <c r="D10" s="61" t="s">
        <v>466</v>
      </c>
      <c r="E10" s="61" t="s">
        <v>348</v>
      </c>
      <c r="F10" s="61" t="s">
        <v>349</v>
      </c>
      <c r="G10" s="169">
        <v>84.75</v>
      </c>
      <c r="H10" s="61" t="s">
        <v>350</v>
      </c>
      <c r="I10" s="61" t="s">
        <v>351</v>
      </c>
      <c r="J10" s="169">
        <v>84.75</v>
      </c>
      <c r="K10" s="76">
        <f t="shared" si="1"/>
        <v>169.5</v>
      </c>
      <c r="L10" s="102" t="s">
        <v>757</v>
      </c>
      <c r="M10" s="80"/>
      <c r="N10" s="542">
        <f>VLOOKUP(D10,WFormat!F$83:G$110,2,FALSE)</f>
        <v>48</v>
      </c>
      <c r="O10" s="543">
        <f t="shared" si="2"/>
        <v>24</v>
      </c>
      <c r="P10" s="139"/>
      <c r="R10" s="134"/>
    </row>
    <row r="11" spans="1:18" ht="19.5" customHeight="1">
      <c r="A11" s="138">
        <v>6</v>
      </c>
      <c r="B11" s="61" t="str">
        <f t="shared" si="0"/>
        <v>F1</v>
      </c>
      <c r="C11" s="48">
        <v>6</v>
      </c>
      <c r="D11" s="61" t="s">
        <v>347</v>
      </c>
      <c r="E11" s="61" t="s">
        <v>262</v>
      </c>
      <c r="F11" s="61" t="s">
        <v>662</v>
      </c>
      <c r="G11" s="169">
        <v>66.75</v>
      </c>
      <c r="H11" s="61" t="s">
        <v>357</v>
      </c>
      <c r="I11" s="61" t="s">
        <v>665</v>
      </c>
      <c r="J11" s="169">
        <v>96</v>
      </c>
      <c r="K11" s="76">
        <f t="shared" si="1"/>
        <v>162.75</v>
      </c>
      <c r="L11" s="103" t="s">
        <v>701</v>
      </c>
      <c r="M11" s="80"/>
      <c r="N11" s="542">
        <f>VLOOKUP(D11,WFormat!F$83:G$110,2,FALSE)</f>
        <v>54</v>
      </c>
      <c r="O11" s="543">
        <f t="shared" si="2"/>
        <v>27</v>
      </c>
      <c r="P11" s="139"/>
      <c r="R11" s="134"/>
    </row>
    <row r="12" spans="1:18" ht="19.5" customHeight="1">
      <c r="A12" s="100">
        <v>7</v>
      </c>
      <c r="B12" s="61" t="str">
        <f t="shared" si="0"/>
        <v>G1</v>
      </c>
      <c r="C12" s="48">
        <v>7</v>
      </c>
      <c r="D12" s="61" t="s">
        <v>457</v>
      </c>
      <c r="E12" s="61" t="s">
        <v>654</v>
      </c>
      <c r="F12" s="61" t="s">
        <v>653</v>
      </c>
      <c r="G12" s="169">
        <v>75</v>
      </c>
      <c r="H12" s="61" t="s">
        <v>496</v>
      </c>
      <c r="I12" s="61" t="s">
        <v>511</v>
      </c>
      <c r="J12" s="169">
        <v>75</v>
      </c>
      <c r="K12" s="76">
        <f t="shared" si="1"/>
        <v>150</v>
      </c>
      <c r="L12" s="102" t="s">
        <v>762</v>
      </c>
      <c r="M12" s="78"/>
      <c r="N12" s="542">
        <f>VLOOKUP(D12,WFormat!F$83:G$110,2,FALSE)</f>
        <v>54</v>
      </c>
      <c r="O12" s="543">
        <f t="shared" si="2"/>
        <v>27</v>
      </c>
      <c r="P12" s="81"/>
      <c r="R12" s="134"/>
    </row>
    <row r="13" spans="1:18" ht="19.5" customHeight="1">
      <c r="A13" s="138">
        <v>8</v>
      </c>
      <c r="B13" s="61" t="str">
        <f t="shared" si="0"/>
        <v>G2</v>
      </c>
      <c r="C13" s="48">
        <v>8</v>
      </c>
      <c r="D13" s="553" t="s">
        <v>1256</v>
      </c>
      <c r="E13" s="61" t="s">
        <v>480</v>
      </c>
      <c r="F13" s="61" t="s">
        <v>492</v>
      </c>
      <c r="G13" s="169">
        <v>72</v>
      </c>
      <c r="H13" s="61" t="s">
        <v>502</v>
      </c>
      <c r="I13" s="61" t="s">
        <v>661</v>
      </c>
      <c r="J13" s="169">
        <v>72</v>
      </c>
      <c r="K13" s="76">
        <f t="shared" si="1"/>
        <v>144</v>
      </c>
      <c r="L13" s="103" t="s">
        <v>763</v>
      </c>
      <c r="M13" s="80"/>
      <c r="N13" s="542">
        <f>VLOOKUP(D13,WFormat!F$83:G$110,2,FALSE)</f>
        <v>54</v>
      </c>
      <c r="O13" s="543">
        <f t="shared" si="2"/>
        <v>27</v>
      </c>
      <c r="P13" s="139"/>
      <c r="R13" s="134"/>
    </row>
    <row r="14" spans="1:18" ht="19.5" customHeight="1">
      <c r="A14" s="138">
        <v>9</v>
      </c>
      <c r="B14" s="61" t="str">
        <f t="shared" si="0"/>
        <v>F2</v>
      </c>
      <c r="C14" s="48">
        <v>9</v>
      </c>
      <c r="D14" s="61" t="s">
        <v>799</v>
      </c>
      <c r="E14" s="61" t="s">
        <v>483</v>
      </c>
      <c r="F14" s="61" t="s">
        <v>494</v>
      </c>
      <c r="G14" s="169">
        <v>56.25</v>
      </c>
      <c r="H14" s="61" t="s">
        <v>506</v>
      </c>
      <c r="I14" s="61" t="s">
        <v>518</v>
      </c>
      <c r="J14" s="169">
        <v>78</v>
      </c>
      <c r="K14" s="76">
        <f t="shared" si="1"/>
        <v>134.25</v>
      </c>
      <c r="L14" s="102" t="s">
        <v>726</v>
      </c>
      <c r="M14" s="80"/>
      <c r="N14" s="542">
        <f>VLOOKUP(D14,WFormat!F$83:G$110,2,FALSE)</f>
        <v>0</v>
      </c>
      <c r="O14" s="544">
        <f>N14/2</f>
        <v>0</v>
      </c>
      <c r="P14" s="139"/>
      <c r="R14" s="134"/>
    </row>
    <row r="15" spans="1:18" ht="19.5" customHeight="1">
      <c r="A15" s="100">
        <v>10</v>
      </c>
      <c r="B15" s="61" t="str">
        <f t="shared" si="0"/>
        <v>E2</v>
      </c>
      <c r="C15" s="48">
        <v>10</v>
      </c>
      <c r="D15" s="61" t="s">
        <v>130</v>
      </c>
      <c r="E15" s="61" t="s">
        <v>131</v>
      </c>
      <c r="F15" s="61" t="s">
        <v>143</v>
      </c>
      <c r="G15" s="169">
        <v>66</v>
      </c>
      <c r="H15" s="61" t="s">
        <v>137</v>
      </c>
      <c r="I15" s="61" t="s">
        <v>149</v>
      </c>
      <c r="J15" s="169">
        <v>66</v>
      </c>
      <c r="K15" s="76">
        <f t="shared" si="1"/>
        <v>132</v>
      </c>
      <c r="L15" s="103" t="s">
        <v>727</v>
      </c>
      <c r="M15" s="80"/>
      <c r="N15" s="542">
        <f>VLOOKUP(D15,WFormat!F$83:G$110,2,FALSE)</f>
        <v>72</v>
      </c>
      <c r="O15" s="544">
        <f aca="true" t="shared" si="3" ref="O15:O54">N15/2</f>
        <v>36</v>
      </c>
      <c r="P15" s="139"/>
      <c r="R15" s="134"/>
    </row>
    <row r="16" spans="1:16" ht="19.5" customHeight="1">
      <c r="A16" s="138">
        <v>11</v>
      </c>
      <c r="B16" s="61" t="str">
        <f t="shared" si="0"/>
        <v>D2</v>
      </c>
      <c r="C16" s="48">
        <v>11</v>
      </c>
      <c r="D16" s="61" t="s">
        <v>346</v>
      </c>
      <c r="E16" s="61" t="s">
        <v>353</v>
      </c>
      <c r="F16" s="61" t="s">
        <v>354</v>
      </c>
      <c r="G16" s="169">
        <v>54</v>
      </c>
      <c r="H16" s="61" t="s">
        <v>355</v>
      </c>
      <c r="I16" s="61" t="s">
        <v>356</v>
      </c>
      <c r="J16" s="169">
        <v>54</v>
      </c>
      <c r="K16" s="76">
        <f t="shared" si="1"/>
        <v>108</v>
      </c>
      <c r="L16" s="103" t="s">
        <v>728</v>
      </c>
      <c r="M16" s="80"/>
      <c r="N16" s="542">
        <f>VLOOKUP(D16,WFormat!F$83:G$110,2,FALSE)</f>
        <v>54</v>
      </c>
      <c r="O16" s="544">
        <f t="shared" si="3"/>
        <v>27</v>
      </c>
      <c r="P16" s="139"/>
    </row>
    <row r="17" spans="1:20" ht="19.5" customHeight="1">
      <c r="A17" s="138">
        <v>12</v>
      </c>
      <c r="B17" s="61" t="str">
        <f t="shared" si="0"/>
        <v>C2</v>
      </c>
      <c r="C17" s="48">
        <v>12</v>
      </c>
      <c r="D17" s="61" t="s">
        <v>458</v>
      </c>
      <c r="E17" s="61" t="s">
        <v>139</v>
      </c>
      <c r="F17" s="61" t="s">
        <v>151</v>
      </c>
      <c r="G17" s="169">
        <v>49.5</v>
      </c>
      <c r="H17" s="61" t="s">
        <v>352</v>
      </c>
      <c r="I17" s="61" t="s">
        <v>144</v>
      </c>
      <c r="J17" s="169">
        <v>49.5</v>
      </c>
      <c r="K17" s="76">
        <f t="shared" si="1"/>
        <v>99</v>
      </c>
      <c r="L17" s="102" t="s">
        <v>729</v>
      </c>
      <c r="M17" s="80"/>
      <c r="N17" s="542">
        <f>VLOOKUP(D17,WFormat!F$83:G$110,2,FALSE)</f>
        <v>54</v>
      </c>
      <c r="O17" s="544">
        <f t="shared" si="3"/>
        <v>27</v>
      </c>
      <c r="P17" s="139"/>
      <c r="Q17" s="66"/>
      <c r="R17" s="66"/>
      <c r="S17" s="66"/>
      <c r="T17" s="66"/>
    </row>
    <row r="18" spans="1:20" ht="19.5" customHeight="1">
      <c r="A18" s="100">
        <v>13</v>
      </c>
      <c r="B18" s="61" t="str">
        <f t="shared" si="0"/>
        <v>B2</v>
      </c>
      <c r="C18" s="48">
        <v>13</v>
      </c>
      <c r="D18" s="61" t="s">
        <v>259</v>
      </c>
      <c r="E18" s="61" t="s">
        <v>135</v>
      </c>
      <c r="F18" s="61" t="s">
        <v>145</v>
      </c>
      <c r="G18" s="169">
        <v>46.5</v>
      </c>
      <c r="H18" s="61" t="s">
        <v>142</v>
      </c>
      <c r="I18" s="61" t="s">
        <v>152</v>
      </c>
      <c r="J18" s="169">
        <v>46.5</v>
      </c>
      <c r="K18" s="76">
        <f t="shared" si="1"/>
        <v>93</v>
      </c>
      <c r="L18" s="103" t="s">
        <v>753</v>
      </c>
      <c r="M18" s="80"/>
      <c r="N18" s="542">
        <f>VLOOKUP(D18,WFormat!F$83:G$110,2,FALSE)</f>
        <v>0</v>
      </c>
      <c r="O18" s="544">
        <f t="shared" si="3"/>
        <v>0</v>
      </c>
      <c r="P18" s="139"/>
      <c r="Q18" s="66"/>
      <c r="R18" s="66"/>
      <c r="S18" s="66"/>
      <c r="T18" s="66"/>
    </row>
    <row r="19" spans="1:18" ht="19.5" customHeight="1">
      <c r="A19" s="138">
        <v>14</v>
      </c>
      <c r="B19" s="61" t="str">
        <f t="shared" si="0"/>
        <v>A2</v>
      </c>
      <c r="C19" s="48">
        <v>14</v>
      </c>
      <c r="D19" s="61" t="s">
        <v>261</v>
      </c>
      <c r="E19" s="61" t="s">
        <v>478</v>
      </c>
      <c r="F19" s="61" t="s">
        <v>655</v>
      </c>
      <c r="G19" s="169">
        <v>36</v>
      </c>
      <c r="H19" s="61" t="s">
        <v>138</v>
      </c>
      <c r="I19" s="61" t="s">
        <v>150</v>
      </c>
      <c r="J19" s="169">
        <v>56.25</v>
      </c>
      <c r="K19" s="76">
        <f t="shared" si="1"/>
        <v>92.25</v>
      </c>
      <c r="L19" s="102" t="s">
        <v>750</v>
      </c>
      <c r="M19" s="80"/>
      <c r="N19" s="542">
        <f>VLOOKUP(D19,WFormat!F$83:G$110,2,FALSE)</f>
        <v>72</v>
      </c>
      <c r="O19" s="544">
        <f t="shared" si="3"/>
        <v>36</v>
      </c>
      <c r="P19" s="139"/>
      <c r="R19" s="134"/>
    </row>
    <row r="20" spans="1:20" ht="19.5" customHeight="1">
      <c r="A20" s="138">
        <v>15</v>
      </c>
      <c r="B20" s="61" t="str">
        <f t="shared" si="0"/>
        <v>A3</v>
      </c>
      <c r="C20" s="48">
        <v>15</v>
      </c>
      <c r="D20" s="61" t="s">
        <v>127</v>
      </c>
      <c r="E20" s="61" t="s">
        <v>136</v>
      </c>
      <c r="F20" s="61" t="s">
        <v>147</v>
      </c>
      <c r="G20" s="169">
        <v>45</v>
      </c>
      <c r="H20" s="61" t="s">
        <v>260</v>
      </c>
      <c r="I20" s="61" t="s">
        <v>214</v>
      </c>
      <c r="J20" s="169">
        <v>40.5</v>
      </c>
      <c r="K20" s="76">
        <f t="shared" si="1"/>
        <v>85.5</v>
      </c>
      <c r="L20" s="102" t="s">
        <v>752</v>
      </c>
      <c r="M20" s="80"/>
      <c r="N20" s="542">
        <f>VLOOKUP(D20,WFormat!F$83:G$110,2,FALSE)</f>
        <v>48</v>
      </c>
      <c r="O20" s="544">
        <f t="shared" si="3"/>
        <v>24</v>
      </c>
      <c r="P20" s="139"/>
      <c r="Q20" s="66"/>
      <c r="R20" s="66"/>
      <c r="S20" s="66"/>
      <c r="T20" s="66"/>
    </row>
    <row r="21" spans="1:18" ht="19.5" customHeight="1">
      <c r="A21" s="100">
        <v>16</v>
      </c>
      <c r="B21" s="61" t="str">
        <f t="shared" si="0"/>
        <v>B3</v>
      </c>
      <c r="C21" s="48">
        <v>16</v>
      </c>
      <c r="D21" s="61" t="s">
        <v>462</v>
      </c>
      <c r="E21" s="61" t="s">
        <v>477</v>
      </c>
      <c r="F21" s="61" t="s">
        <v>491</v>
      </c>
      <c r="G21" s="169">
        <v>27</v>
      </c>
      <c r="H21" s="61" t="s">
        <v>500</v>
      </c>
      <c r="I21" s="61" t="s">
        <v>515</v>
      </c>
      <c r="J21" s="169">
        <v>54</v>
      </c>
      <c r="K21" s="76">
        <f t="shared" si="1"/>
        <v>81</v>
      </c>
      <c r="L21" s="103" t="s">
        <v>754</v>
      </c>
      <c r="M21" s="80"/>
      <c r="N21" s="542">
        <f>VLOOKUP(D21,WFormat!F$83:G$110,2,FALSE)</f>
        <v>0</v>
      </c>
      <c r="O21" s="544">
        <f t="shared" si="3"/>
        <v>0</v>
      </c>
      <c r="P21" s="139"/>
      <c r="R21" s="134"/>
    </row>
    <row r="22" spans="1:16" ht="19.5" customHeight="1">
      <c r="A22" s="138">
        <v>17</v>
      </c>
      <c r="B22" s="61" t="str">
        <f t="shared" si="0"/>
        <v>C3</v>
      </c>
      <c r="C22" s="48">
        <v>17</v>
      </c>
      <c r="D22" s="61" t="s">
        <v>128</v>
      </c>
      <c r="E22" s="61" t="s">
        <v>133</v>
      </c>
      <c r="F22" s="61" t="s">
        <v>146</v>
      </c>
      <c r="G22" s="169">
        <v>37.5</v>
      </c>
      <c r="H22" s="61" t="s">
        <v>140</v>
      </c>
      <c r="I22" s="61" t="s">
        <v>153</v>
      </c>
      <c r="J22" s="169">
        <v>37.5</v>
      </c>
      <c r="K22" s="76">
        <f t="shared" si="1"/>
        <v>75</v>
      </c>
      <c r="L22" s="102" t="s">
        <v>730</v>
      </c>
      <c r="M22" s="80"/>
      <c r="N22" s="542">
        <f>VLOOKUP(D22,WFormat!F$83:G$110,2,FALSE)</f>
        <v>48</v>
      </c>
      <c r="O22" s="544">
        <f t="shared" si="3"/>
        <v>24</v>
      </c>
      <c r="P22" s="139"/>
    </row>
    <row r="23" spans="1:20" ht="19.5" customHeight="1">
      <c r="A23" s="138">
        <v>18</v>
      </c>
      <c r="B23" s="61" t="str">
        <f t="shared" si="0"/>
        <v>D3</v>
      </c>
      <c r="C23" s="48">
        <v>18</v>
      </c>
      <c r="D23" s="61" t="s">
        <v>463</v>
      </c>
      <c r="E23" s="61" t="s">
        <v>265</v>
      </c>
      <c r="F23" s="61" t="s">
        <v>266</v>
      </c>
      <c r="G23" s="169">
        <v>30</v>
      </c>
      <c r="H23" s="61" t="s">
        <v>263</v>
      </c>
      <c r="I23" s="61" t="s">
        <v>264</v>
      </c>
      <c r="J23" s="169">
        <v>30</v>
      </c>
      <c r="K23" s="76">
        <f t="shared" si="1"/>
        <v>60</v>
      </c>
      <c r="L23" s="199" t="s">
        <v>756</v>
      </c>
      <c r="M23" s="80" t="s">
        <v>786</v>
      </c>
      <c r="N23" s="542">
        <f>VLOOKUP(D23,WFormat!F$83:G$110,2,FALSE)</f>
        <v>48</v>
      </c>
      <c r="O23" s="544">
        <f t="shared" si="3"/>
        <v>24</v>
      </c>
      <c r="P23" s="139"/>
      <c r="Q23" s="66"/>
      <c r="R23" s="66"/>
      <c r="S23" s="66"/>
      <c r="T23" s="66"/>
    </row>
    <row r="24" spans="1:20" ht="19.5" customHeight="1">
      <c r="A24" s="100">
        <v>19</v>
      </c>
      <c r="B24" s="61" t="str">
        <f t="shared" si="0"/>
        <v>E3</v>
      </c>
      <c r="C24" s="48">
        <v>18</v>
      </c>
      <c r="D24" s="61" t="s">
        <v>470</v>
      </c>
      <c r="E24" s="61" t="s">
        <v>485</v>
      </c>
      <c r="F24" s="155" t="s">
        <v>574</v>
      </c>
      <c r="G24" s="169">
        <v>0</v>
      </c>
      <c r="H24" s="61" t="s">
        <v>358</v>
      </c>
      <c r="I24" s="61" t="s">
        <v>359</v>
      </c>
      <c r="J24" s="169">
        <v>60</v>
      </c>
      <c r="K24" s="76">
        <f t="shared" si="1"/>
        <v>60</v>
      </c>
      <c r="L24" s="200" t="s">
        <v>818</v>
      </c>
      <c r="M24" s="80" t="s">
        <v>786</v>
      </c>
      <c r="N24" s="542">
        <f>VLOOKUP(D24,WFormat!F$83:G$110,2,FALSE)</f>
        <v>54</v>
      </c>
      <c r="O24" s="544">
        <f t="shared" si="3"/>
        <v>27</v>
      </c>
      <c r="P24" s="139"/>
      <c r="Q24" s="66"/>
      <c r="R24" s="66"/>
      <c r="S24" s="66"/>
      <c r="T24" s="66"/>
    </row>
    <row r="25" spans="1:16" ht="19.5" customHeight="1">
      <c r="A25" s="138">
        <v>20</v>
      </c>
      <c r="B25" s="61" t="str">
        <f t="shared" si="0"/>
        <v>F3</v>
      </c>
      <c r="C25" s="48">
        <v>20</v>
      </c>
      <c r="D25" s="61" t="s">
        <v>417</v>
      </c>
      <c r="E25" s="61" t="s">
        <v>132</v>
      </c>
      <c r="F25" s="61" t="s">
        <v>663</v>
      </c>
      <c r="G25" s="169">
        <v>33.75</v>
      </c>
      <c r="H25" s="61" t="s">
        <v>504</v>
      </c>
      <c r="I25" s="61" t="s">
        <v>516</v>
      </c>
      <c r="J25" s="169">
        <v>24</v>
      </c>
      <c r="K25" s="76">
        <f t="shared" si="1"/>
        <v>57.75</v>
      </c>
      <c r="L25" s="102" t="s">
        <v>761</v>
      </c>
      <c r="M25" s="80"/>
      <c r="N25" s="542">
        <f>VLOOKUP(D25,WFormat!F$83:G$110,2,FALSE)</f>
        <v>48</v>
      </c>
      <c r="O25" s="544">
        <f t="shared" si="3"/>
        <v>24</v>
      </c>
      <c r="P25" s="139"/>
    </row>
    <row r="26" spans="1:16" s="66" customFormat="1" ht="19.5" customHeight="1">
      <c r="A26" s="138">
        <v>21</v>
      </c>
      <c r="B26" s="61" t="str">
        <f t="shared" si="0"/>
        <v>G3</v>
      </c>
      <c r="C26" s="48">
        <v>21</v>
      </c>
      <c r="D26" s="61" t="s">
        <v>129</v>
      </c>
      <c r="E26" s="61" t="s">
        <v>141</v>
      </c>
      <c r="F26" s="61" t="s">
        <v>154</v>
      </c>
      <c r="G26" s="169">
        <v>25.5</v>
      </c>
      <c r="H26" s="61" t="s">
        <v>134</v>
      </c>
      <c r="I26" s="61" t="s">
        <v>148</v>
      </c>
      <c r="J26" s="169">
        <v>25.5</v>
      </c>
      <c r="K26" s="76">
        <f t="shared" si="1"/>
        <v>51</v>
      </c>
      <c r="L26" s="102" t="s">
        <v>764</v>
      </c>
      <c r="M26" s="80"/>
      <c r="N26" s="542">
        <f>VLOOKUP(D26,WFormat!F$83:G$110,2,FALSE)</f>
        <v>0</v>
      </c>
      <c r="O26" s="544">
        <f t="shared" si="3"/>
        <v>0</v>
      </c>
      <c r="P26" s="139"/>
    </row>
    <row r="27" spans="1:20" s="66" customFormat="1" ht="19.5" customHeight="1">
      <c r="A27" s="100">
        <v>22</v>
      </c>
      <c r="B27" s="61" t="str">
        <f t="shared" si="0"/>
        <v>G4</v>
      </c>
      <c r="C27" s="48">
        <v>22</v>
      </c>
      <c r="D27" s="61" t="s">
        <v>468</v>
      </c>
      <c r="E27" s="61" t="s">
        <v>484</v>
      </c>
      <c r="F27" s="61" t="s">
        <v>495</v>
      </c>
      <c r="G27" s="169">
        <v>24</v>
      </c>
      <c r="H27" s="61" t="s">
        <v>507</v>
      </c>
      <c r="I27" s="61" t="s">
        <v>519</v>
      </c>
      <c r="J27" s="169">
        <v>24</v>
      </c>
      <c r="K27" s="76">
        <f t="shared" si="1"/>
        <v>48</v>
      </c>
      <c r="L27" s="102" t="s">
        <v>787</v>
      </c>
      <c r="M27" s="80"/>
      <c r="N27" s="542">
        <f>VLOOKUP(D27,WFormat!F$83:G$110,2,FALSE)</f>
        <v>48</v>
      </c>
      <c r="O27" s="544">
        <f t="shared" si="3"/>
        <v>24</v>
      </c>
      <c r="P27" s="139"/>
      <c r="Q27" s="24"/>
      <c r="R27" s="24"/>
      <c r="S27" s="24"/>
      <c r="T27" s="24"/>
    </row>
    <row r="28" spans="1:20" s="66" customFormat="1" ht="19.5" customHeight="1">
      <c r="A28" s="138">
        <v>23</v>
      </c>
      <c r="B28" s="61" t="str">
        <f t="shared" si="0"/>
        <v>F4</v>
      </c>
      <c r="C28" s="48">
        <v>23</v>
      </c>
      <c r="D28" s="61" t="s">
        <v>469</v>
      </c>
      <c r="E28" s="61" t="s">
        <v>360</v>
      </c>
      <c r="F28" s="61" t="s">
        <v>664</v>
      </c>
      <c r="G28" s="169">
        <v>27</v>
      </c>
      <c r="H28" s="61" t="s">
        <v>508</v>
      </c>
      <c r="I28" s="155" t="s">
        <v>567</v>
      </c>
      <c r="J28" s="169">
        <v>0</v>
      </c>
      <c r="K28" s="76">
        <f t="shared" si="1"/>
        <v>27</v>
      </c>
      <c r="L28" s="102" t="s">
        <v>788</v>
      </c>
      <c r="M28" s="80"/>
      <c r="N28" s="542">
        <f>VLOOKUP(D28,WFormat!F$83:G$110,2,FALSE)</f>
        <v>72</v>
      </c>
      <c r="O28" s="544">
        <f t="shared" si="3"/>
        <v>36</v>
      </c>
      <c r="P28" s="139"/>
      <c r="Q28" s="24"/>
      <c r="R28" s="24"/>
      <c r="S28" s="24"/>
      <c r="T28" s="24"/>
    </row>
    <row r="29" spans="1:20" s="66" customFormat="1" ht="19.5" customHeight="1">
      <c r="A29" s="138">
        <v>24</v>
      </c>
      <c r="B29" s="61" t="str">
        <f t="shared" si="0"/>
        <v>E4</v>
      </c>
      <c r="C29" s="48">
        <v>24</v>
      </c>
      <c r="D29" s="61" t="s">
        <v>464</v>
      </c>
      <c r="E29" s="61" t="s">
        <v>479</v>
      </c>
      <c r="F29" s="61" t="s">
        <v>656</v>
      </c>
      <c r="G29" s="169">
        <v>6</v>
      </c>
      <c r="H29" s="61" t="s">
        <v>501</v>
      </c>
      <c r="I29" s="155" t="s">
        <v>659</v>
      </c>
      <c r="J29" s="169">
        <v>0</v>
      </c>
      <c r="K29" s="76">
        <f t="shared" si="1"/>
        <v>6</v>
      </c>
      <c r="L29" s="103" t="s">
        <v>789</v>
      </c>
      <c r="M29" s="80"/>
      <c r="N29" s="542">
        <f>VLOOKUP(D29,WFormat!F$83:G$110,2,FALSE)</f>
        <v>36</v>
      </c>
      <c r="O29" s="544">
        <f t="shared" si="3"/>
        <v>18</v>
      </c>
      <c r="P29" s="139"/>
      <c r="Q29" s="24"/>
      <c r="R29" s="24"/>
      <c r="S29" s="24"/>
      <c r="T29" s="24"/>
    </row>
    <row r="30" spans="1:20" s="66" customFormat="1" ht="19.5" customHeight="1">
      <c r="A30" s="100">
        <v>25</v>
      </c>
      <c r="B30" s="61" t="str">
        <f t="shared" si="0"/>
        <v>A4</v>
      </c>
      <c r="C30" s="48">
        <v>25</v>
      </c>
      <c r="D30" s="61" t="s">
        <v>461</v>
      </c>
      <c r="E30" s="61" t="s">
        <v>476</v>
      </c>
      <c r="F30" s="155" t="s">
        <v>567</v>
      </c>
      <c r="G30" s="169">
        <v>0</v>
      </c>
      <c r="H30" s="61" t="s">
        <v>658</v>
      </c>
      <c r="I30" s="155" t="s">
        <v>657</v>
      </c>
      <c r="J30" s="169">
        <v>0</v>
      </c>
      <c r="K30" s="76">
        <f t="shared" si="1"/>
        <v>0</v>
      </c>
      <c r="L30" s="199" t="s">
        <v>819</v>
      </c>
      <c r="M30" s="80" t="s">
        <v>790</v>
      </c>
      <c r="N30" s="542">
        <f>VLOOKUP(D30,WFormat!F$83:G$110,2,FALSE)</f>
        <v>36</v>
      </c>
      <c r="O30" s="544">
        <f t="shared" si="3"/>
        <v>18</v>
      </c>
      <c r="P30" s="139"/>
      <c r="Q30" s="24"/>
      <c r="R30" s="24"/>
      <c r="S30" s="24"/>
      <c r="T30" s="24"/>
    </row>
    <row r="31" spans="1:20" s="66" customFormat="1" ht="19.5" customHeight="1">
      <c r="A31" s="138">
        <v>26</v>
      </c>
      <c r="B31" s="61" t="str">
        <f t="shared" si="0"/>
        <v>B4</v>
      </c>
      <c r="C31" s="48">
        <v>25</v>
      </c>
      <c r="D31" s="61" t="s">
        <v>465</v>
      </c>
      <c r="E31" s="61" t="s">
        <v>481</v>
      </c>
      <c r="F31" s="155" t="s">
        <v>574</v>
      </c>
      <c r="G31" s="169">
        <v>0</v>
      </c>
      <c r="H31" s="61" t="s">
        <v>503</v>
      </c>
      <c r="I31" s="155" t="s">
        <v>567</v>
      </c>
      <c r="J31" s="169">
        <v>0</v>
      </c>
      <c r="K31" s="76">
        <f t="shared" si="1"/>
        <v>0</v>
      </c>
      <c r="L31" s="199" t="s">
        <v>820</v>
      </c>
      <c r="M31" s="80" t="s">
        <v>791</v>
      </c>
      <c r="N31" s="542">
        <f>VLOOKUP(D31,WFormat!F$83:G$110,2,FALSE)</f>
        <v>72</v>
      </c>
      <c r="O31" s="544">
        <f t="shared" si="3"/>
        <v>36</v>
      </c>
      <c r="P31" s="139"/>
      <c r="Q31" s="24"/>
      <c r="R31" s="134"/>
      <c r="S31" s="24"/>
      <c r="T31" s="24"/>
    </row>
    <row r="32" spans="1:20" s="66" customFormat="1" ht="19.5" customHeight="1">
      <c r="A32" s="138">
        <v>27</v>
      </c>
      <c r="B32" s="61" t="str">
        <f t="shared" si="0"/>
        <v>D4</v>
      </c>
      <c r="C32" s="48">
        <v>25</v>
      </c>
      <c r="D32" s="61" t="s">
        <v>471</v>
      </c>
      <c r="E32" s="61" t="s">
        <v>486</v>
      </c>
      <c r="F32" s="155" t="s">
        <v>567</v>
      </c>
      <c r="G32" s="169">
        <v>0</v>
      </c>
      <c r="H32" s="61" t="s">
        <v>509</v>
      </c>
      <c r="I32" s="155" t="s">
        <v>567</v>
      </c>
      <c r="J32" s="169">
        <v>0</v>
      </c>
      <c r="K32" s="76">
        <f t="shared" si="1"/>
        <v>0</v>
      </c>
      <c r="L32" s="200" t="s">
        <v>821</v>
      </c>
      <c r="M32" s="80" t="s">
        <v>791</v>
      </c>
      <c r="N32" s="542">
        <f>VLOOKUP(D32,WFormat!F$83:G$110,2,FALSE)</f>
        <v>36</v>
      </c>
      <c r="O32" s="544">
        <f t="shared" si="3"/>
        <v>18</v>
      </c>
      <c r="P32" s="139"/>
      <c r="Q32" s="24"/>
      <c r="R32" s="134"/>
      <c r="S32" s="24"/>
      <c r="T32" s="24"/>
    </row>
    <row r="33" spans="1:20" ht="19.5" customHeight="1" thickBot="1">
      <c r="A33" s="148">
        <v>28</v>
      </c>
      <c r="B33" s="95" t="str">
        <f t="shared" si="0"/>
        <v>C4</v>
      </c>
      <c r="C33" s="94">
        <v>25</v>
      </c>
      <c r="D33" s="95" t="s">
        <v>472</v>
      </c>
      <c r="E33" s="95" t="s">
        <v>487</v>
      </c>
      <c r="F33" s="163" t="s">
        <v>567</v>
      </c>
      <c r="G33" s="170">
        <v>0</v>
      </c>
      <c r="H33" s="95" t="s">
        <v>510</v>
      </c>
      <c r="I33" s="163" t="s">
        <v>660</v>
      </c>
      <c r="J33" s="170">
        <v>0</v>
      </c>
      <c r="K33" s="142">
        <f t="shared" si="1"/>
        <v>0</v>
      </c>
      <c r="L33" s="201" t="s">
        <v>794</v>
      </c>
      <c r="M33" s="82" t="s">
        <v>791</v>
      </c>
      <c r="N33" s="552">
        <f>VLOOKUP(D33,WFormat!F$83:G$110,2,FALSE)</f>
        <v>36</v>
      </c>
      <c r="O33" s="552">
        <f t="shared" si="3"/>
        <v>18</v>
      </c>
      <c r="P33" s="149"/>
      <c r="Q33" s="66"/>
      <c r="R33" s="66"/>
      <c r="S33" s="66"/>
      <c r="T33" s="66"/>
    </row>
    <row r="34" spans="1:16" ht="19.5" customHeight="1" hidden="1">
      <c r="A34" s="138">
        <v>29</v>
      </c>
      <c r="B34" s="58" t="str">
        <f t="shared" si="0"/>
        <v>A1</v>
      </c>
      <c r="C34" s="63"/>
      <c r="D34" s="58" t="s">
        <v>696</v>
      </c>
      <c r="E34" s="58" t="s">
        <v>696</v>
      </c>
      <c r="F34" s="58"/>
      <c r="G34" s="171"/>
      <c r="H34" s="58"/>
      <c r="I34" s="58"/>
      <c r="J34" s="171"/>
      <c r="K34" s="146">
        <f t="shared" si="1"/>
        <v>0</v>
      </c>
      <c r="L34" s="58" t="s">
        <v>696</v>
      </c>
      <c r="M34" s="79"/>
      <c r="N34" s="551" t="e">
        <f>VLOOKUP(D34,WFormat!F$83:G$110,2,FALSE)</f>
        <v>#N/A</v>
      </c>
      <c r="O34" s="544" t="e">
        <f t="shared" si="3"/>
        <v>#N/A</v>
      </c>
      <c r="P34" s="147"/>
    </row>
    <row r="35" spans="1:16" ht="19.5" customHeight="1" hidden="1">
      <c r="A35" s="138">
        <v>30</v>
      </c>
      <c r="B35" s="61" t="str">
        <f t="shared" si="0"/>
        <v>A2</v>
      </c>
      <c r="C35" s="48"/>
      <c r="D35" s="61" t="s">
        <v>750</v>
      </c>
      <c r="E35" s="61" t="s">
        <v>750</v>
      </c>
      <c r="F35" s="61"/>
      <c r="G35" s="169"/>
      <c r="H35" s="61"/>
      <c r="I35" s="61"/>
      <c r="J35" s="169"/>
      <c r="K35" s="76">
        <f t="shared" si="1"/>
        <v>0</v>
      </c>
      <c r="L35" s="61" t="s">
        <v>750</v>
      </c>
      <c r="M35" s="80"/>
      <c r="N35" s="542" t="e">
        <f>VLOOKUP(D35,WFormat!F$83:G$110,2,FALSE)</f>
        <v>#N/A</v>
      </c>
      <c r="O35" s="544" t="e">
        <f t="shared" si="3"/>
        <v>#N/A</v>
      </c>
      <c r="P35" s="139"/>
    </row>
    <row r="36" spans="1:16" ht="19.5" customHeight="1" hidden="1">
      <c r="A36" s="100">
        <v>31</v>
      </c>
      <c r="B36" s="61" t="str">
        <f t="shared" si="0"/>
        <v>A3</v>
      </c>
      <c r="C36" s="48"/>
      <c r="D36" s="61" t="s">
        <v>752</v>
      </c>
      <c r="E36" s="61" t="s">
        <v>752</v>
      </c>
      <c r="F36" s="61"/>
      <c r="G36" s="169"/>
      <c r="H36" s="61"/>
      <c r="I36" s="61"/>
      <c r="J36" s="169"/>
      <c r="K36" s="76">
        <f t="shared" si="1"/>
        <v>0</v>
      </c>
      <c r="L36" s="61" t="s">
        <v>752</v>
      </c>
      <c r="M36" s="80"/>
      <c r="N36" s="542" t="e">
        <f>VLOOKUP(D36,WFormat!F$83:G$110,2,FALSE)</f>
        <v>#N/A</v>
      </c>
      <c r="O36" s="544" t="e">
        <f t="shared" si="3"/>
        <v>#N/A</v>
      </c>
      <c r="P36" s="139"/>
    </row>
    <row r="37" spans="1:16" ht="19.5" customHeight="1" hidden="1">
      <c r="A37" s="138">
        <v>32</v>
      </c>
      <c r="B37" s="61" t="str">
        <f t="shared" si="0"/>
        <v>A4</v>
      </c>
      <c r="C37" s="48"/>
      <c r="D37" s="61" t="s">
        <v>792</v>
      </c>
      <c r="E37" s="61" t="s">
        <v>792</v>
      </c>
      <c r="F37" s="61"/>
      <c r="G37" s="169"/>
      <c r="H37" s="61"/>
      <c r="I37" s="61"/>
      <c r="J37" s="169"/>
      <c r="K37" s="76">
        <f t="shared" si="1"/>
        <v>0</v>
      </c>
      <c r="L37" s="61" t="s">
        <v>792</v>
      </c>
      <c r="M37" s="80"/>
      <c r="N37" s="542" t="e">
        <f>VLOOKUP(D37,WFormat!F$83:G$110,2,FALSE)</f>
        <v>#N/A</v>
      </c>
      <c r="O37" s="544" t="e">
        <f t="shared" si="3"/>
        <v>#N/A</v>
      </c>
      <c r="P37" s="139"/>
    </row>
    <row r="38" spans="1:16" ht="19.5" customHeight="1" hidden="1">
      <c r="A38" s="138">
        <v>33</v>
      </c>
      <c r="B38" s="61" t="str">
        <f t="shared" si="0"/>
        <v>B1</v>
      </c>
      <c r="C38" s="48"/>
      <c r="D38" s="61" t="s">
        <v>697</v>
      </c>
      <c r="E38" s="61" t="s">
        <v>697</v>
      </c>
      <c r="F38" s="61"/>
      <c r="G38" s="169"/>
      <c r="H38" s="61"/>
      <c r="I38" s="61"/>
      <c r="J38" s="169"/>
      <c r="K38" s="76">
        <f aca="true" t="shared" si="4" ref="K38:K69">G38+J38</f>
        <v>0</v>
      </c>
      <c r="L38" s="61" t="s">
        <v>697</v>
      </c>
      <c r="M38" s="80"/>
      <c r="N38" s="542" t="e">
        <f>VLOOKUP(D38,WFormat!F$83:G$110,2,FALSE)</f>
        <v>#N/A</v>
      </c>
      <c r="O38" s="544">
        <v>24</v>
      </c>
      <c r="P38" s="139"/>
    </row>
    <row r="39" spans="1:16" ht="19.5" customHeight="1" hidden="1">
      <c r="A39" s="100">
        <v>34</v>
      </c>
      <c r="B39" s="61" t="str">
        <f t="shared" si="0"/>
        <v>B2</v>
      </c>
      <c r="C39" s="48"/>
      <c r="D39" s="61" t="s">
        <v>753</v>
      </c>
      <c r="E39" s="61" t="s">
        <v>753</v>
      </c>
      <c r="F39" s="61"/>
      <c r="G39" s="169"/>
      <c r="H39" s="61"/>
      <c r="I39" s="61"/>
      <c r="J39" s="169"/>
      <c r="K39" s="76">
        <f t="shared" si="4"/>
        <v>0</v>
      </c>
      <c r="L39" s="61" t="s">
        <v>753</v>
      </c>
      <c r="M39" s="80"/>
      <c r="N39" s="542" t="e">
        <f>VLOOKUP(D39,WFormat!F$83:G$110,2,FALSE)</f>
        <v>#N/A</v>
      </c>
      <c r="O39" s="544" t="e">
        <f t="shared" si="3"/>
        <v>#N/A</v>
      </c>
      <c r="P39" s="139"/>
    </row>
    <row r="40" spans="1:16" ht="19.5" customHeight="1" hidden="1">
      <c r="A40" s="138">
        <v>35</v>
      </c>
      <c r="B40" s="61" t="str">
        <f t="shared" si="0"/>
        <v>B3</v>
      </c>
      <c r="C40" s="48"/>
      <c r="D40" s="61" t="s">
        <v>754</v>
      </c>
      <c r="E40" s="61" t="s">
        <v>754</v>
      </c>
      <c r="F40" s="61"/>
      <c r="G40" s="169"/>
      <c r="H40" s="61"/>
      <c r="I40" s="61"/>
      <c r="J40" s="169"/>
      <c r="K40" s="76">
        <f t="shared" si="4"/>
        <v>0</v>
      </c>
      <c r="L40" s="61" t="s">
        <v>754</v>
      </c>
      <c r="M40" s="80"/>
      <c r="N40" s="542" t="e">
        <f>VLOOKUP(D40,WFormat!F$83:G$110,2,FALSE)</f>
        <v>#N/A</v>
      </c>
      <c r="O40" s="544" t="e">
        <f t="shared" si="3"/>
        <v>#N/A</v>
      </c>
      <c r="P40" s="139"/>
    </row>
    <row r="41" spans="1:16" ht="19.5" customHeight="1" hidden="1">
      <c r="A41" s="138">
        <v>36</v>
      </c>
      <c r="B41" s="61" t="str">
        <f t="shared" si="0"/>
        <v>B4</v>
      </c>
      <c r="C41" s="48"/>
      <c r="D41" s="61" t="s">
        <v>793</v>
      </c>
      <c r="E41" s="61" t="s">
        <v>793</v>
      </c>
      <c r="F41" s="61"/>
      <c r="G41" s="169"/>
      <c r="H41" s="61"/>
      <c r="I41" s="61"/>
      <c r="J41" s="169"/>
      <c r="K41" s="76">
        <f t="shared" si="4"/>
        <v>0</v>
      </c>
      <c r="L41" s="61" t="s">
        <v>793</v>
      </c>
      <c r="M41" s="80"/>
      <c r="N41" s="542" t="e">
        <f>VLOOKUP(D41,WFormat!F$83:G$110,2,FALSE)</f>
        <v>#N/A</v>
      </c>
      <c r="O41" s="544" t="e">
        <f t="shared" si="3"/>
        <v>#N/A</v>
      </c>
      <c r="P41" s="139"/>
    </row>
    <row r="42" spans="1:16" ht="19.5" customHeight="1" hidden="1">
      <c r="A42" s="100">
        <v>37</v>
      </c>
      <c r="B42" s="61" t="str">
        <f t="shared" si="0"/>
        <v>C1</v>
      </c>
      <c r="C42" s="48"/>
      <c r="D42" s="61" t="s">
        <v>698</v>
      </c>
      <c r="E42" s="61" t="s">
        <v>698</v>
      </c>
      <c r="F42" s="61"/>
      <c r="G42" s="169"/>
      <c r="H42" s="61"/>
      <c r="I42" s="61"/>
      <c r="J42" s="169"/>
      <c r="K42" s="76">
        <f t="shared" si="4"/>
        <v>0</v>
      </c>
      <c r="L42" s="61" t="s">
        <v>698</v>
      </c>
      <c r="M42" s="80"/>
      <c r="N42" s="542" t="e">
        <f>VLOOKUP(D42,WFormat!F$83:G$110,2,FALSE)</f>
        <v>#N/A</v>
      </c>
      <c r="O42" s="544" t="e">
        <f t="shared" si="3"/>
        <v>#N/A</v>
      </c>
      <c r="P42" s="139"/>
    </row>
    <row r="43" spans="1:16" ht="18.75" hidden="1">
      <c r="A43" s="138">
        <v>38</v>
      </c>
      <c r="B43" s="61" t="str">
        <f t="shared" si="0"/>
        <v>C2</v>
      </c>
      <c r="C43" s="48"/>
      <c r="D43" s="61" t="s">
        <v>729</v>
      </c>
      <c r="E43" s="61" t="s">
        <v>729</v>
      </c>
      <c r="F43" s="61"/>
      <c r="G43" s="169"/>
      <c r="H43" s="61"/>
      <c r="I43" s="61"/>
      <c r="J43" s="169"/>
      <c r="K43" s="76">
        <f t="shared" si="4"/>
        <v>0</v>
      </c>
      <c r="L43" s="61" t="s">
        <v>729</v>
      </c>
      <c r="M43" s="80"/>
      <c r="N43" s="542" t="e">
        <f>VLOOKUP(D43,WFormat!F$83:G$110,2,FALSE)</f>
        <v>#N/A</v>
      </c>
      <c r="O43" s="544" t="e">
        <f t="shared" si="3"/>
        <v>#N/A</v>
      </c>
      <c r="P43" s="140"/>
    </row>
    <row r="44" spans="1:16" ht="18.75" hidden="1">
      <c r="A44" s="138">
        <v>39</v>
      </c>
      <c r="B44" s="61" t="str">
        <f t="shared" si="0"/>
        <v>C3</v>
      </c>
      <c r="C44" s="48"/>
      <c r="D44" s="61" t="s">
        <v>730</v>
      </c>
      <c r="E44" s="61" t="s">
        <v>730</v>
      </c>
      <c r="F44" s="61"/>
      <c r="G44" s="169"/>
      <c r="H44" s="61"/>
      <c r="I44" s="61"/>
      <c r="J44" s="169"/>
      <c r="K44" s="76">
        <f t="shared" si="4"/>
        <v>0</v>
      </c>
      <c r="L44" s="61" t="s">
        <v>730</v>
      </c>
      <c r="M44" s="80"/>
      <c r="N44" s="542" t="e">
        <f>VLOOKUP(D44,WFormat!F$83:G$110,2,FALSE)</f>
        <v>#N/A</v>
      </c>
      <c r="O44" s="544" t="e">
        <f t="shared" si="3"/>
        <v>#N/A</v>
      </c>
      <c r="P44" s="140"/>
    </row>
    <row r="45" spans="1:16" ht="18.75" hidden="1">
      <c r="A45" s="100">
        <v>40</v>
      </c>
      <c r="B45" s="61" t="str">
        <f t="shared" si="0"/>
        <v>C4</v>
      </c>
      <c r="C45" s="48"/>
      <c r="D45" s="61" t="s">
        <v>794</v>
      </c>
      <c r="E45" s="61" t="s">
        <v>794</v>
      </c>
      <c r="F45" s="61"/>
      <c r="G45" s="169"/>
      <c r="H45" s="61"/>
      <c r="I45" s="61"/>
      <c r="J45" s="169"/>
      <c r="K45" s="76">
        <f t="shared" si="4"/>
        <v>0</v>
      </c>
      <c r="L45" s="61" t="s">
        <v>794</v>
      </c>
      <c r="M45" s="80"/>
      <c r="N45" s="542" t="e">
        <f>VLOOKUP(D45,WFormat!F$83:G$110,2,FALSE)</f>
        <v>#N/A</v>
      </c>
      <c r="O45" s="544" t="e">
        <f t="shared" si="3"/>
        <v>#N/A</v>
      </c>
      <c r="P45" s="140"/>
    </row>
    <row r="46" spans="1:16" ht="18.75" hidden="1">
      <c r="A46" s="138">
        <v>41</v>
      </c>
      <c r="B46" s="61" t="str">
        <f t="shared" si="0"/>
        <v>D1</v>
      </c>
      <c r="C46" s="48"/>
      <c r="D46" s="61" t="s">
        <v>755</v>
      </c>
      <c r="E46" s="61" t="s">
        <v>755</v>
      </c>
      <c r="F46" s="61"/>
      <c r="G46" s="169"/>
      <c r="H46" s="61"/>
      <c r="I46" s="61"/>
      <c r="J46" s="169"/>
      <c r="K46" s="76">
        <f t="shared" si="4"/>
        <v>0</v>
      </c>
      <c r="L46" s="61" t="s">
        <v>755</v>
      </c>
      <c r="M46" s="80"/>
      <c r="N46" s="542" t="e">
        <f>VLOOKUP(D46,WFormat!F$83:G$110,2,FALSE)</f>
        <v>#N/A</v>
      </c>
      <c r="O46" s="544" t="e">
        <f t="shared" si="3"/>
        <v>#N/A</v>
      </c>
      <c r="P46" s="140"/>
    </row>
    <row r="47" spans="1:16" ht="18.75" hidden="1">
      <c r="A47" s="138">
        <v>42</v>
      </c>
      <c r="B47" s="61" t="str">
        <f t="shared" si="0"/>
        <v>D2</v>
      </c>
      <c r="C47" s="48"/>
      <c r="D47" s="61" t="s">
        <v>728</v>
      </c>
      <c r="E47" s="61" t="s">
        <v>728</v>
      </c>
      <c r="F47" s="61"/>
      <c r="G47" s="169"/>
      <c r="H47" s="61"/>
      <c r="I47" s="61"/>
      <c r="J47" s="169"/>
      <c r="K47" s="76">
        <f t="shared" si="4"/>
        <v>0</v>
      </c>
      <c r="L47" s="61" t="s">
        <v>728</v>
      </c>
      <c r="M47" s="80"/>
      <c r="N47" s="542" t="e">
        <f>VLOOKUP(D47,WFormat!F$83:G$110,2,FALSE)</f>
        <v>#N/A</v>
      </c>
      <c r="O47" s="544" t="e">
        <f t="shared" si="3"/>
        <v>#N/A</v>
      </c>
      <c r="P47" s="140"/>
    </row>
    <row r="48" spans="1:16" ht="18.75" hidden="1">
      <c r="A48" s="100">
        <v>43</v>
      </c>
      <c r="B48" s="61" t="str">
        <f t="shared" si="0"/>
        <v>D3</v>
      </c>
      <c r="C48" s="48"/>
      <c r="D48" s="61" t="s">
        <v>756</v>
      </c>
      <c r="E48" s="61" t="s">
        <v>756</v>
      </c>
      <c r="F48" s="61"/>
      <c r="G48" s="169"/>
      <c r="H48" s="61"/>
      <c r="I48" s="61"/>
      <c r="J48" s="169"/>
      <c r="K48" s="76">
        <f t="shared" si="4"/>
        <v>0</v>
      </c>
      <c r="L48" s="61" t="s">
        <v>756</v>
      </c>
      <c r="M48" s="80"/>
      <c r="N48" s="542" t="e">
        <f>VLOOKUP(D48,WFormat!F$83:G$110,2,FALSE)</f>
        <v>#N/A</v>
      </c>
      <c r="O48" s="544" t="e">
        <f t="shared" si="3"/>
        <v>#N/A</v>
      </c>
      <c r="P48" s="140"/>
    </row>
    <row r="49" spans="1:16" ht="19.5" hidden="1" thickBot="1">
      <c r="A49" s="138">
        <v>44</v>
      </c>
      <c r="B49" s="61" t="str">
        <f t="shared" si="0"/>
        <v>D4</v>
      </c>
      <c r="C49" s="48"/>
      <c r="D49" s="61" t="s">
        <v>795</v>
      </c>
      <c r="E49" s="61" t="s">
        <v>795</v>
      </c>
      <c r="F49" s="61"/>
      <c r="G49" s="169"/>
      <c r="H49" s="61"/>
      <c r="I49" s="61"/>
      <c r="J49" s="169"/>
      <c r="K49" s="76">
        <f t="shared" si="4"/>
        <v>0</v>
      </c>
      <c r="L49" s="61" t="s">
        <v>795</v>
      </c>
      <c r="M49" s="80"/>
      <c r="N49" s="542" t="e">
        <f>VLOOKUP(D49,WFormat!F$83:G$110,2,FALSE)</f>
        <v>#N/A</v>
      </c>
      <c r="O49" s="545" t="e">
        <f t="shared" si="3"/>
        <v>#N/A</v>
      </c>
      <c r="P49" s="140"/>
    </row>
    <row r="50" spans="1:16" ht="18.75" hidden="1">
      <c r="A50" s="138">
        <v>45</v>
      </c>
      <c r="B50" s="61" t="str">
        <f t="shared" si="0"/>
        <v>E1</v>
      </c>
      <c r="C50" s="48"/>
      <c r="D50" s="61" t="s">
        <v>757</v>
      </c>
      <c r="E50" s="61" t="s">
        <v>757</v>
      </c>
      <c r="F50" s="61"/>
      <c r="G50" s="169"/>
      <c r="H50" s="61"/>
      <c r="I50" s="61"/>
      <c r="J50" s="169"/>
      <c r="K50" s="76">
        <f t="shared" si="4"/>
        <v>0</v>
      </c>
      <c r="L50" s="61" t="s">
        <v>757</v>
      </c>
      <c r="M50" s="80"/>
      <c r="N50" s="542" t="e">
        <f>VLOOKUP(D50,WFormat!F$83:G$110,2,FALSE)</f>
        <v>#N/A</v>
      </c>
      <c r="O50" s="544" t="e">
        <f t="shared" si="3"/>
        <v>#N/A</v>
      </c>
      <c r="P50" s="140"/>
    </row>
    <row r="51" spans="1:16" ht="18.75" hidden="1">
      <c r="A51" s="100">
        <v>46</v>
      </c>
      <c r="B51" s="61" t="str">
        <f t="shared" si="0"/>
        <v>E2</v>
      </c>
      <c r="C51" s="48"/>
      <c r="D51" s="61" t="s">
        <v>727</v>
      </c>
      <c r="E51" s="61" t="s">
        <v>727</v>
      </c>
      <c r="F51" s="61"/>
      <c r="G51" s="169"/>
      <c r="H51" s="61"/>
      <c r="I51" s="61"/>
      <c r="J51" s="169"/>
      <c r="K51" s="76">
        <f t="shared" si="4"/>
        <v>0</v>
      </c>
      <c r="L51" s="61" t="s">
        <v>727</v>
      </c>
      <c r="M51" s="80"/>
      <c r="N51" s="542" t="e">
        <f>VLOOKUP(D51,WFormat!F$83:G$110,2,FALSE)</f>
        <v>#N/A</v>
      </c>
      <c r="O51" s="544" t="e">
        <f t="shared" si="3"/>
        <v>#N/A</v>
      </c>
      <c r="P51" s="140"/>
    </row>
    <row r="52" spans="1:16" ht="18.75" hidden="1">
      <c r="A52" s="138">
        <v>47</v>
      </c>
      <c r="B52" s="68">
        <f aca="true" t="shared" si="5" ref="B52:B83">M52</f>
        <v>0</v>
      </c>
      <c r="C52" s="69"/>
      <c r="D52" s="70" t="s">
        <v>759</v>
      </c>
      <c r="E52" s="70" t="s">
        <v>759</v>
      </c>
      <c r="F52" s="70"/>
      <c r="G52" s="172"/>
      <c r="H52" s="56"/>
      <c r="I52" s="70"/>
      <c r="J52" s="172"/>
      <c r="K52" s="76">
        <f t="shared" si="4"/>
        <v>0</v>
      </c>
      <c r="L52" s="70" t="s">
        <v>759</v>
      </c>
      <c r="M52" s="106"/>
      <c r="N52" s="542" t="e">
        <f>VLOOKUP(D52,WFormat!F$83:G$110,2,FALSE)</f>
        <v>#N/A</v>
      </c>
      <c r="O52" s="544" t="e">
        <f t="shared" si="3"/>
        <v>#N/A</v>
      </c>
      <c r="P52" s="140"/>
    </row>
    <row r="53" spans="1:16" ht="18.75" hidden="1">
      <c r="A53" s="138">
        <v>48</v>
      </c>
      <c r="B53" s="68">
        <f t="shared" si="5"/>
        <v>0</v>
      </c>
      <c r="C53" s="69"/>
      <c r="D53" s="70" t="s">
        <v>789</v>
      </c>
      <c r="E53" s="70" t="s">
        <v>789</v>
      </c>
      <c r="F53" s="70"/>
      <c r="G53" s="172"/>
      <c r="H53" s="56"/>
      <c r="I53" s="70"/>
      <c r="J53" s="172"/>
      <c r="K53" s="76">
        <f t="shared" si="4"/>
        <v>0</v>
      </c>
      <c r="L53" s="70" t="s">
        <v>789</v>
      </c>
      <c r="M53" s="106"/>
      <c r="N53" s="542" t="e">
        <f>VLOOKUP(D53,WFormat!F$83:G$110,2,FALSE)</f>
        <v>#N/A</v>
      </c>
      <c r="O53" s="544" t="e">
        <f t="shared" si="3"/>
        <v>#N/A</v>
      </c>
      <c r="P53" s="140"/>
    </row>
    <row r="54" spans="1:16" ht="18.75" hidden="1">
      <c r="A54" s="100">
        <v>49</v>
      </c>
      <c r="B54" s="68">
        <f t="shared" si="5"/>
        <v>0</v>
      </c>
      <c r="C54" s="69"/>
      <c r="D54" s="70" t="s">
        <v>701</v>
      </c>
      <c r="E54" s="70" t="s">
        <v>701</v>
      </c>
      <c r="F54" s="70"/>
      <c r="G54" s="172"/>
      <c r="H54" s="56"/>
      <c r="I54" s="70"/>
      <c r="J54" s="172"/>
      <c r="K54" s="76">
        <f t="shared" si="4"/>
        <v>0</v>
      </c>
      <c r="L54" s="70" t="s">
        <v>701</v>
      </c>
      <c r="M54" s="106"/>
      <c r="N54" s="542" t="e">
        <f>VLOOKUP(D54,WFormat!F$83:G$110,2,FALSE)</f>
        <v>#N/A</v>
      </c>
      <c r="O54" s="544" t="e">
        <f t="shared" si="3"/>
        <v>#N/A</v>
      </c>
      <c r="P54" s="140"/>
    </row>
    <row r="55" spans="1:16" ht="18.75" hidden="1">
      <c r="A55" s="138">
        <v>50</v>
      </c>
      <c r="B55" s="68">
        <f t="shared" si="5"/>
        <v>0</v>
      </c>
      <c r="C55" s="69"/>
      <c r="D55" s="70" t="s">
        <v>726</v>
      </c>
      <c r="E55" s="70" t="s">
        <v>726</v>
      </c>
      <c r="F55" s="70"/>
      <c r="G55" s="172"/>
      <c r="H55" s="56"/>
      <c r="I55" s="70"/>
      <c r="J55" s="172"/>
      <c r="K55" s="76">
        <f t="shared" si="4"/>
        <v>0</v>
      </c>
      <c r="L55" s="70" t="s">
        <v>726</v>
      </c>
      <c r="M55" s="106"/>
      <c r="N55" s="546"/>
      <c r="O55" s="546"/>
      <c r="P55" s="140"/>
    </row>
    <row r="56" spans="1:16" ht="18.75" hidden="1">
      <c r="A56" s="138">
        <v>51</v>
      </c>
      <c r="B56" s="68">
        <f t="shared" si="5"/>
        <v>0</v>
      </c>
      <c r="C56" s="69"/>
      <c r="D56" s="70" t="s">
        <v>761</v>
      </c>
      <c r="E56" s="70" t="s">
        <v>761</v>
      </c>
      <c r="F56" s="70"/>
      <c r="G56" s="172"/>
      <c r="H56" s="56"/>
      <c r="I56" s="70"/>
      <c r="J56" s="172"/>
      <c r="K56" s="76">
        <f t="shared" si="4"/>
        <v>0</v>
      </c>
      <c r="L56" s="70" t="s">
        <v>761</v>
      </c>
      <c r="M56" s="106"/>
      <c r="N56" s="546"/>
      <c r="O56" s="546"/>
      <c r="P56" s="140"/>
    </row>
    <row r="57" spans="1:16" ht="18.75" hidden="1">
      <c r="A57" s="100">
        <v>52</v>
      </c>
      <c r="B57" s="68">
        <f t="shared" si="5"/>
        <v>0</v>
      </c>
      <c r="C57" s="69"/>
      <c r="D57" s="70" t="s">
        <v>788</v>
      </c>
      <c r="E57" s="70" t="s">
        <v>788</v>
      </c>
      <c r="F57" s="70"/>
      <c r="G57" s="172"/>
      <c r="H57" s="56"/>
      <c r="I57" s="70"/>
      <c r="J57" s="172"/>
      <c r="K57" s="76">
        <f t="shared" si="4"/>
        <v>0</v>
      </c>
      <c r="L57" s="70" t="s">
        <v>788</v>
      </c>
      <c r="M57" s="106"/>
      <c r="N57" s="546"/>
      <c r="O57" s="546"/>
      <c r="P57" s="140"/>
    </row>
    <row r="58" spans="1:16" ht="18.75" hidden="1">
      <c r="A58" s="138">
        <v>53</v>
      </c>
      <c r="B58" s="68">
        <f t="shared" si="5"/>
        <v>0</v>
      </c>
      <c r="C58" s="69"/>
      <c r="D58" s="70" t="s">
        <v>762</v>
      </c>
      <c r="E58" s="70" t="s">
        <v>762</v>
      </c>
      <c r="F58" s="70"/>
      <c r="G58" s="172"/>
      <c r="H58" s="56"/>
      <c r="I58" s="70"/>
      <c r="J58" s="172"/>
      <c r="K58" s="76">
        <f t="shared" si="4"/>
        <v>0</v>
      </c>
      <c r="L58" s="70" t="s">
        <v>762</v>
      </c>
      <c r="M58" s="106"/>
      <c r="N58" s="546"/>
      <c r="O58" s="546"/>
      <c r="P58" s="140"/>
    </row>
    <row r="59" spans="1:16" ht="18.75" hidden="1">
      <c r="A59" s="138">
        <v>54</v>
      </c>
      <c r="B59" s="68">
        <f t="shared" si="5"/>
        <v>0</v>
      </c>
      <c r="C59" s="69"/>
      <c r="D59" s="70" t="s">
        <v>763</v>
      </c>
      <c r="E59" s="70" t="s">
        <v>763</v>
      </c>
      <c r="F59" s="70"/>
      <c r="G59" s="172"/>
      <c r="H59" s="56"/>
      <c r="I59" s="70"/>
      <c r="J59" s="172"/>
      <c r="K59" s="76">
        <f t="shared" si="4"/>
        <v>0</v>
      </c>
      <c r="L59" s="70" t="s">
        <v>763</v>
      </c>
      <c r="M59" s="106"/>
      <c r="N59" s="546"/>
      <c r="O59" s="546"/>
      <c r="P59" s="140"/>
    </row>
    <row r="60" spans="1:16" ht="18.75" hidden="1">
      <c r="A60" s="100">
        <v>55</v>
      </c>
      <c r="B60" s="68">
        <f t="shared" si="5"/>
        <v>0</v>
      </c>
      <c r="C60" s="69"/>
      <c r="D60" s="70" t="s">
        <v>764</v>
      </c>
      <c r="E60" s="70" t="s">
        <v>764</v>
      </c>
      <c r="F60" s="70"/>
      <c r="G60" s="172"/>
      <c r="H60" s="56"/>
      <c r="I60" s="70"/>
      <c r="J60" s="172"/>
      <c r="K60" s="76">
        <f t="shared" si="4"/>
        <v>0</v>
      </c>
      <c r="L60" s="70" t="s">
        <v>764</v>
      </c>
      <c r="M60" s="106"/>
      <c r="N60" s="546"/>
      <c r="O60" s="546"/>
      <c r="P60" s="140"/>
    </row>
    <row r="61" spans="1:16" ht="18.75" hidden="1">
      <c r="A61" s="138">
        <v>56</v>
      </c>
      <c r="B61" s="68">
        <f t="shared" si="5"/>
        <v>0</v>
      </c>
      <c r="C61" s="69"/>
      <c r="D61" s="70" t="s">
        <v>787</v>
      </c>
      <c r="E61" s="70" t="s">
        <v>787</v>
      </c>
      <c r="F61" s="70"/>
      <c r="G61" s="172"/>
      <c r="H61" s="56"/>
      <c r="I61" s="70"/>
      <c r="J61" s="172"/>
      <c r="K61" s="76">
        <f t="shared" si="4"/>
        <v>0</v>
      </c>
      <c r="L61" s="70" t="s">
        <v>787</v>
      </c>
      <c r="M61" s="106"/>
      <c r="N61" s="547"/>
      <c r="O61" s="547"/>
      <c r="P61" s="140"/>
    </row>
    <row r="62" spans="1:16" ht="18.75" hidden="1">
      <c r="A62" s="138">
        <v>57</v>
      </c>
      <c r="B62" s="68">
        <f t="shared" si="5"/>
        <v>0</v>
      </c>
      <c r="C62" s="69"/>
      <c r="D62" s="70" t="s">
        <v>765</v>
      </c>
      <c r="E62" s="70" t="s">
        <v>765</v>
      </c>
      <c r="F62" s="70"/>
      <c r="G62" s="172"/>
      <c r="H62" s="56"/>
      <c r="I62" s="70"/>
      <c r="J62" s="172"/>
      <c r="K62" s="76">
        <f t="shared" si="4"/>
        <v>0</v>
      </c>
      <c r="L62" s="70" t="s">
        <v>765</v>
      </c>
      <c r="M62" s="106"/>
      <c r="N62" s="548"/>
      <c r="O62" s="548"/>
      <c r="P62" s="140"/>
    </row>
    <row r="63" spans="1:16" ht="18.75" hidden="1">
      <c r="A63" s="100">
        <v>58</v>
      </c>
      <c r="B63" s="68">
        <f t="shared" si="5"/>
        <v>0</v>
      </c>
      <c r="C63" s="69"/>
      <c r="D63" s="70" t="s">
        <v>766</v>
      </c>
      <c r="E63" s="70" t="s">
        <v>766</v>
      </c>
      <c r="F63" s="70"/>
      <c r="G63" s="172"/>
      <c r="H63" s="56"/>
      <c r="I63" s="70"/>
      <c r="J63" s="172"/>
      <c r="K63" s="76">
        <f t="shared" si="4"/>
        <v>0</v>
      </c>
      <c r="L63" s="70" t="s">
        <v>766</v>
      </c>
      <c r="M63" s="106"/>
      <c r="N63" s="548"/>
      <c r="O63" s="548"/>
      <c r="P63" s="140"/>
    </row>
    <row r="64" spans="1:16" ht="18.75" hidden="1">
      <c r="A64" s="138">
        <v>59</v>
      </c>
      <c r="B64" s="68">
        <f t="shared" si="5"/>
        <v>0</v>
      </c>
      <c r="C64" s="69"/>
      <c r="D64" s="70" t="s">
        <v>731</v>
      </c>
      <c r="E64" s="70" t="s">
        <v>731</v>
      </c>
      <c r="F64" s="70"/>
      <c r="G64" s="172"/>
      <c r="H64" s="56"/>
      <c r="I64" s="70"/>
      <c r="J64" s="172"/>
      <c r="K64" s="76">
        <f t="shared" si="4"/>
        <v>0</v>
      </c>
      <c r="L64" s="70" t="s">
        <v>731</v>
      </c>
      <c r="M64" s="106"/>
      <c r="N64" s="548"/>
      <c r="O64" s="548"/>
      <c r="P64" s="140"/>
    </row>
    <row r="65" spans="1:16" ht="18.75" hidden="1">
      <c r="A65" s="138">
        <v>60</v>
      </c>
      <c r="B65" s="68">
        <f t="shared" si="5"/>
        <v>0</v>
      </c>
      <c r="C65" s="69"/>
      <c r="D65" s="70" t="s">
        <v>796</v>
      </c>
      <c r="E65" s="70" t="s">
        <v>796</v>
      </c>
      <c r="F65" s="70"/>
      <c r="G65" s="172"/>
      <c r="H65" s="56"/>
      <c r="I65" s="70"/>
      <c r="J65" s="172"/>
      <c r="K65" s="76">
        <f t="shared" si="4"/>
        <v>0</v>
      </c>
      <c r="L65" s="70" t="s">
        <v>796</v>
      </c>
      <c r="M65" s="106"/>
      <c r="N65" s="548"/>
      <c r="O65" s="548"/>
      <c r="P65" s="140"/>
    </row>
    <row r="66" spans="1:16" ht="21" hidden="1">
      <c r="A66" s="100">
        <v>61</v>
      </c>
      <c r="B66" s="68">
        <f t="shared" si="5"/>
        <v>0</v>
      </c>
      <c r="C66" s="69"/>
      <c r="D66" s="72"/>
      <c r="E66" s="72"/>
      <c r="F66" s="70"/>
      <c r="G66" s="172"/>
      <c r="H66" s="56"/>
      <c r="I66" s="70"/>
      <c r="J66" s="172"/>
      <c r="K66" s="76">
        <f t="shared" si="4"/>
        <v>0</v>
      </c>
      <c r="L66" s="104"/>
      <c r="M66" s="106"/>
      <c r="N66" s="548"/>
      <c r="O66" s="548"/>
      <c r="P66" s="140"/>
    </row>
    <row r="67" spans="1:16" ht="21" hidden="1">
      <c r="A67" s="138">
        <v>62</v>
      </c>
      <c r="B67" s="68">
        <f t="shared" si="5"/>
        <v>0</v>
      </c>
      <c r="C67" s="69"/>
      <c r="D67" s="72"/>
      <c r="E67" s="72"/>
      <c r="F67" s="70"/>
      <c r="G67" s="172"/>
      <c r="H67" s="56"/>
      <c r="I67" s="70"/>
      <c r="J67" s="172"/>
      <c r="K67" s="76">
        <f t="shared" si="4"/>
        <v>0</v>
      </c>
      <c r="L67" s="104"/>
      <c r="M67" s="106"/>
      <c r="N67" s="548"/>
      <c r="O67" s="548"/>
      <c r="P67" s="140"/>
    </row>
    <row r="68" spans="1:16" ht="21" hidden="1">
      <c r="A68" s="138">
        <v>63</v>
      </c>
      <c r="B68" s="68">
        <f t="shared" si="5"/>
        <v>0</v>
      </c>
      <c r="C68" s="69"/>
      <c r="D68" s="72"/>
      <c r="E68" s="72"/>
      <c r="F68" s="70"/>
      <c r="G68" s="172"/>
      <c r="H68" s="56"/>
      <c r="I68" s="70"/>
      <c r="J68" s="172"/>
      <c r="K68" s="76">
        <f t="shared" si="4"/>
        <v>0</v>
      </c>
      <c r="L68" s="104"/>
      <c r="M68" s="106"/>
      <c r="N68" s="548"/>
      <c r="O68" s="548"/>
      <c r="P68" s="140"/>
    </row>
    <row r="69" spans="1:16" ht="21" hidden="1">
      <c r="A69" s="100">
        <v>64</v>
      </c>
      <c r="B69" s="68">
        <f t="shared" si="5"/>
        <v>0</v>
      </c>
      <c r="C69" s="69"/>
      <c r="D69" s="72"/>
      <c r="E69" s="72"/>
      <c r="F69" s="70"/>
      <c r="G69" s="172"/>
      <c r="H69" s="56"/>
      <c r="I69" s="70"/>
      <c r="J69" s="172"/>
      <c r="K69" s="76">
        <f t="shared" si="4"/>
        <v>0</v>
      </c>
      <c r="L69" s="104"/>
      <c r="M69" s="106"/>
      <c r="N69" s="548"/>
      <c r="O69" s="548"/>
      <c r="P69" s="140"/>
    </row>
    <row r="70" spans="1:16" ht="21" hidden="1">
      <c r="A70" s="138">
        <v>65</v>
      </c>
      <c r="B70" s="68">
        <f t="shared" si="5"/>
        <v>0</v>
      </c>
      <c r="C70" s="69"/>
      <c r="D70" s="72"/>
      <c r="E70" s="72"/>
      <c r="F70" s="70"/>
      <c r="G70" s="172"/>
      <c r="H70" s="56"/>
      <c r="I70" s="70"/>
      <c r="J70" s="172"/>
      <c r="K70" s="76">
        <f aca="true" t="shared" si="6" ref="K70:K101">G70+J70</f>
        <v>0</v>
      </c>
      <c r="L70" s="104"/>
      <c r="M70" s="106"/>
      <c r="N70" s="548"/>
      <c r="O70" s="548"/>
      <c r="P70" s="140"/>
    </row>
    <row r="71" spans="1:16" ht="21" hidden="1">
      <c r="A71" s="138">
        <v>66</v>
      </c>
      <c r="B71" s="68">
        <f t="shared" si="5"/>
        <v>0</v>
      </c>
      <c r="C71" s="69"/>
      <c r="D71" s="72"/>
      <c r="E71" s="72"/>
      <c r="F71" s="70"/>
      <c r="G71" s="172"/>
      <c r="H71" s="56"/>
      <c r="I71" s="70"/>
      <c r="J71" s="172"/>
      <c r="K71" s="76">
        <f t="shared" si="6"/>
        <v>0</v>
      </c>
      <c r="L71" s="104"/>
      <c r="M71" s="106"/>
      <c r="N71" s="548"/>
      <c r="O71" s="548"/>
      <c r="P71" s="140"/>
    </row>
    <row r="72" spans="1:16" ht="21" hidden="1">
      <c r="A72" s="100">
        <v>67</v>
      </c>
      <c r="B72" s="68">
        <f t="shared" si="5"/>
        <v>0</v>
      </c>
      <c r="C72" s="69"/>
      <c r="D72" s="72"/>
      <c r="E72" s="72"/>
      <c r="F72" s="70"/>
      <c r="G72" s="172"/>
      <c r="H72" s="56"/>
      <c r="I72" s="70"/>
      <c r="J72" s="172"/>
      <c r="K72" s="76">
        <f t="shared" si="6"/>
        <v>0</v>
      </c>
      <c r="L72" s="104"/>
      <c r="M72" s="106"/>
      <c r="N72" s="548"/>
      <c r="O72" s="548"/>
      <c r="P72" s="140"/>
    </row>
    <row r="73" spans="1:16" ht="21" hidden="1">
      <c r="A73" s="138">
        <v>68</v>
      </c>
      <c r="B73" s="68">
        <f t="shared" si="5"/>
        <v>0</v>
      </c>
      <c r="C73" s="69"/>
      <c r="D73" s="72"/>
      <c r="E73" s="72"/>
      <c r="F73" s="70"/>
      <c r="G73" s="172"/>
      <c r="H73" s="56"/>
      <c r="I73" s="70"/>
      <c r="J73" s="172"/>
      <c r="K73" s="76">
        <f t="shared" si="6"/>
        <v>0</v>
      </c>
      <c r="L73" s="104"/>
      <c r="M73" s="106"/>
      <c r="N73" s="548"/>
      <c r="O73" s="548"/>
      <c r="P73" s="140"/>
    </row>
    <row r="74" spans="1:16" ht="21" hidden="1">
      <c r="A74" s="138">
        <v>69</v>
      </c>
      <c r="B74" s="68">
        <f t="shared" si="5"/>
        <v>0</v>
      </c>
      <c r="C74" s="69"/>
      <c r="D74" s="72"/>
      <c r="E74" s="72"/>
      <c r="F74" s="70"/>
      <c r="G74" s="172"/>
      <c r="H74" s="56"/>
      <c r="I74" s="70"/>
      <c r="J74" s="172"/>
      <c r="K74" s="76">
        <f t="shared" si="6"/>
        <v>0</v>
      </c>
      <c r="L74" s="104"/>
      <c r="M74" s="106"/>
      <c r="N74" s="548"/>
      <c r="O74" s="548"/>
      <c r="P74" s="140"/>
    </row>
    <row r="75" spans="1:16" ht="21" hidden="1">
      <c r="A75" s="100">
        <v>70</v>
      </c>
      <c r="B75" s="68">
        <f t="shared" si="5"/>
        <v>0</v>
      </c>
      <c r="C75" s="69"/>
      <c r="D75" s="72"/>
      <c r="E75" s="72"/>
      <c r="F75" s="70"/>
      <c r="G75" s="172"/>
      <c r="H75" s="56"/>
      <c r="I75" s="70"/>
      <c r="J75" s="172"/>
      <c r="K75" s="76">
        <f t="shared" si="6"/>
        <v>0</v>
      </c>
      <c r="L75" s="104"/>
      <c r="M75" s="106"/>
      <c r="N75" s="548"/>
      <c r="O75" s="548"/>
      <c r="P75" s="140"/>
    </row>
    <row r="76" spans="1:16" ht="21" hidden="1">
      <c r="A76" s="138">
        <v>71</v>
      </c>
      <c r="B76" s="68">
        <f t="shared" si="5"/>
        <v>0</v>
      </c>
      <c r="C76" s="69"/>
      <c r="D76" s="72"/>
      <c r="E76" s="72"/>
      <c r="F76" s="70"/>
      <c r="G76" s="172"/>
      <c r="H76" s="56"/>
      <c r="I76" s="70"/>
      <c r="J76" s="172"/>
      <c r="K76" s="76">
        <f t="shared" si="6"/>
        <v>0</v>
      </c>
      <c r="L76" s="104"/>
      <c r="M76" s="106"/>
      <c r="N76" s="548"/>
      <c r="O76" s="548"/>
      <c r="P76" s="140"/>
    </row>
    <row r="77" spans="1:16" ht="21" hidden="1">
      <c r="A77" s="138">
        <v>72</v>
      </c>
      <c r="B77" s="68">
        <f t="shared" si="5"/>
        <v>0</v>
      </c>
      <c r="C77" s="69"/>
      <c r="D77" s="72"/>
      <c r="E77" s="72"/>
      <c r="F77" s="70"/>
      <c r="G77" s="172"/>
      <c r="H77" s="56"/>
      <c r="I77" s="70"/>
      <c r="J77" s="172"/>
      <c r="K77" s="76">
        <f t="shared" si="6"/>
        <v>0</v>
      </c>
      <c r="L77" s="104"/>
      <c r="M77" s="106"/>
      <c r="N77" s="548"/>
      <c r="O77" s="548"/>
      <c r="P77" s="140"/>
    </row>
    <row r="78" spans="1:16" ht="21" hidden="1">
      <c r="A78" s="100">
        <v>73</v>
      </c>
      <c r="B78" s="68">
        <f t="shared" si="5"/>
        <v>0</v>
      </c>
      <c r="C78" s="69"/>
      <c r="D78" s="72"/>
      <c r="E78" s="72"/>
      <c r="F78" s="70"/>
      <c r="G78" s="172"/>
      <c r="H78" s="56"/>
      <c r="I78" s="70"/>
      <c r="J78" s="172"/>
      <c r="K78" s="76">
        <f t="shared" si="6"/>
        <v>0</v>
      </c>
      <c r="L78" s="104"/>
      <c r="M78" s="106"/>
      <c r="N78" s="548"/>
      <c r="O78" s="548"/>
      <c r="P78" s="140"/>
    </row>
    <row r="79" spans="1:16" ht="21" hidden="1">
      <c r="A79" s="138">
        <v>74</v>
      </c>
      <c r="B79" s="68">
        <f t="shared" si="5"/>
        <v>0</v>
      </c>
      <c r="C79" s="69"/>
      <c r="D79" s="72"/>
      <c r="E79" s="72"/>
      <c r="F79" s="70"/>
      <c r="G79" s="172"/>
      <c r="H79" s="56"/>
      <c r="I79" s="70"/>
      <c r="J79" s="172"/>
      <c r="K79" s="76">
        <f t="shared" si="6"/>
        <v>0</v>
      </c>
      <c r="L79" s="104"/>
      <c r="M79" s="106"/>
      <c r="N79" s="548"/>
      <c r="O79" s="548"/>
      <c r="P79" s="140"/>
    </row>
    <row r="80" spans="1:16" ht="21" hidden="1">
      <c r="A80" s="138">
        <v>75</v>
      </c>
      <c r="B80" s="68">
        <f t="shared" si="5"/>
        <v>0</v>
      </c>
      <c r="C80" s="69"/>
      <c r="D80" s="72"/>
      <c r="E80" s="72"/>
      <c r="F80" s="70"/>
      <c r="G80" s="172"/>
      <c r="H80" s="56"/>
      <c r="I80" s="70"/>
      <c r="J80" s="172"/>
      <c r="K80" s="76">
        <f t="shared" si="6"/>
        <v>0</v>
      </c>
      <c r="L80" s="104"/>
      <c r="M80" s="106"/>
      <c r="N80" s="548"/>
      <c r="O80" s="548"/>
      <c r="P80" s="140"/>
    </row>
    <row r="81" spans="1:16" ht="21" hidden="1">
      <c r="A81" s="100">
        <v>76</v>
      </c>
      <c r="B81" s="68">
        <f t="shared" si="5"/>
        <v>0</v>
      </c>
      <c r="C81" s="69"/>
      <c r="D81" s="72"/>
      <c r="E81" s="72"/>
      <c r="F81" s="70"/>
      <c r="G81" s="172"/>
      <c r="H81" s="56"/>
      <c r="I81" s="70"/>
      <c r="J81" s="172"/>
      <c r="K81" s="76">
        <f t="shared" si="6"/>
        <v>0</v>
      </c>
      <c r="L81" s="104"/>
      <c r="M81" s="106"/>
      <c r="N81" s="548"/>
      <c r="O81" s="548"/>
      <c r="P81" s="140"/>
    </row>
    <row r="82" spans="1:16" ht="21" hidden="1">
      <c r="A82" s="138">
        <v>77</v>
      </c>
      <c r="B82" s="68">
        <f t="shared" si="5"/>
        <v>0</v>
      </c>
      <c r="C82" s="69"/>
      <c r="D82" s="72"/>
      <c r="E82" s="72"/>
      <c r="F82" s="70"/>
      <c r="G82" s="172"/>
      <c r="H82" s="56"/>
      <c r="I82" s="70"/>
      <c r="J82" s="172"/>
      <c r="K82" s="76">
        <f t="shared" si="6"/>
        <v>0</v>
      </c>
      <c r="L82" s="104"/>
      <c r="M82" s="106"/>
      <c r="N82" s="548"/>
      <c r="O82" s="548"/>
      <c r="P82" s="140"/>
    </row>
    <row r="83" spans="1:16" ht="21" hidden="1">
      <c r="A83" s="138">
        <v>78</v>
      </c>
      <c r="B83" s="68">
        <f t="shared" si="5"/>
        <v>0</v>
      </c>
      <c r="C83" s="69"/>
      <c r="D83" s="72"/>
      <c r="E83" s="72"/>
      <c r="F83" s="70"/>
      <c r="G83" s="172"/>
      <c r="H83" s="56"/>
      <c r="I83" s="70"/>
      <c r="J83" s="172"/>
      <c r="K83" s="76">
        <f t="shared" si="6"/>
        <v>0</v>
      </c>
      <c r="L83" s="104"/>
      <c r="M83" s="106"/>
      <c r="N83" s="548"/>
      <c r="O83" s="548"/>
      <c r="P83" s="140"/>
    </row>
    <row r="84" spans="1:16" ht="21" hidden="1">
      <c r="A84" s="100">
        <v>79</v>
      </c>
      <c r="B84" s="68">
        <f aca="true" t="shared" si="7" ref="B84:B101">M84</f>
        <v>0</v>
      </c>
      <c r="C84" s="69"/>
      <c r="D84" s="72"/>
      <c r="E84" s="72"/>
      <c r="F84" s="70"/>
      <c r="G84" s="172"/>
      <c r="H84" s="56"/>
      <c r="I84" s="70"/>
      <c r="J84" s="172"/>
      <c r="K84" s="76">
        <f t="shared" si="6"/>
        <v>0</v>
      </c>
      <c r="L84" s="104"/>
      <c r="M84" s="106"/>
      <c r="N84" s="548"/>
      <c r="O84" s="548"/>
      <c r="P84" s="140"/>
    </row>
    <row r="85" spans="1:16" ht="21" hidden="1">
      <c r="A85" s="138">
        <v>80</v>
      </c>
      <c r="B85" s="68">
        <f t="shared" si="7"/>
        <v>0</v>
      </c>
      <c r="C85" s="69"/>
      <c r="D85" s="72"/>
      <c r="E85" s="72"/>
      <c r="F85" s="70"/>
      <c r="G85" s="172"/>
      <c r="H85" s="56"/>
      <c r="I85" s="70"/>
      <c r="J85" s="172"/>
      <c r="K85" s="76">
        <f t="shared" si="6"/>
        <v>0</v>
      </c>
      <c r="L85" s="104"/>
      <c r="M85" s="106"/>
      <c r="N85" s="548"/>
      <c r="O85" s="548"/>
      <c r="P85" s="140"/>
    </row>
    <row r="86" spans="1:16" ht="21" hidden="1">
      <c r="A86" s="138">
        <v>81</v>
      </c>
      <c r="B86" s="68">
        <f t="shared" si="7"/>
        <v>0</v>
      </c>
      <c r="C86" s="69"/>
      <c r="D86" s="72"/>
      <c r="E86" s="72"/>
      <c r="F86" s="70"/>
      <c r="G86" s="172"/>
      <c r="H86" s="56"/>
      <c r="I86" s="70"/>
      <c r="J86" s="172"/>
      <c r="K86" s="76">
        <f t="shared" si="6"/>
        <v>0</v>
      </c>
      <c r="L86" s="104"/>
      <c r="M86" s="106"/>
      <c r="N86" s="548"/>
      <c r="O86" s="548"/>
      <c r="P86" s="140"/>
    </row>
    <row r="87" spans="1:16" ht="21" hidden="1">
      <c r="A87" s="100">
        <v>82</v>
      </c>
      <c r="B87" s="68">
        <f t="shared" si="7"/>
        <v>0</v>
      </c>
      <c r="C87" s="69"/>
      <c r="D87" s="71"/>
      <c r="E87" s="72"/>
      <c r="F87" s="70"/>
      <c r="G87" s="172"/>
      <c r="H87" s="56"/>
      <c r="I87" s="70"/>
      <c r="J87" s="172"/>
      <c r="K87" s="76">
        <f t="shared" si="6"/>
        <v>0</v>
      </c>
      <c r="L87" s="104"/>
      <c r="M87" s="106"/>
      <c r="N87" s="548"/>
      <c r="O87" s="548"/>
      <c r="P87" s="140"/>
    </row>
    <row r="88" spans="1:16" ht="21" hidden="1">
      <c r="A88" s="138">
        <v>83</v>
      </c>
      <c r="B88" s="68">
        <f t="shared" si="7"/>
        <v>0</v>
      </c>
      <c r="C88" s="69"/>
      <c r="D88" s="71"/>
      <c r="E88" s="72"/>
      <c r="F88" s="70"/>
      <c r="G88" s="172"/>
      <c r="H88" s="56"/>
      <c r="I88" s="70"/>
      <c r="J88" s="172"/>
      <c r="K88" s="76">
        <f t="shared" si="6"/>
        <v>0</v>
      </c>
      <c r="L88" s="104"/>
      <c r="M88" s="106"/>
      <c r="N88" s="548"/>
      <c r="O88" s="548"/>
      <c r="P88" s="140"/>
    </row>
    <row r="89" spans="1:16" ht="21" hidden="1">
      <c r="A89" s="138">
        <v>84</v>
      </c>
      <c r="B89" s="68">
        <f t="shared" si="7"/>
        <v>0</v>
      </c>
      <c r="C89" s="69"/>
      <c r="D89" s="71"/>
      <c r="E89" s="72"/>
      <c r="F89" s="70"/>
      <c r="G89" s="172"/>
      <c r="H89" s="56"/>
      <c r="I89" s="70"/>
      <c r="J89" s="172"/>
      <c r="K89" s="76">
        <f t="shared" si="6"/>
        <v>0</v>
      </c>
      <c r="L89" s="104"/>
      <c r="M89" s="106"/>
      <c r="N89" s="548"/>
      <c r="O89" s="548"/>
      <c r="P89" s="140"/>
    </row>
    <row r="90" spans="1:16" ht="21" hidden="1">
      <c r="A90" s="100">
        <v>85</v>
      </c>
      <c r="B90" s="68">
        <f t="shared" si="7"/>
        <v>0</v>
      </c>
      <c r="C90" s="69"/>
      <c r="D90" s="71"/>
      <c r="E90" s="72"/>
      <c r="F90" s="70"/>
      <c r="G90" s="172"/>
      <c r="H90" s="56"/>
      <c r="I90" s="70"/>
      <c r="J90" s="172"/>
      <c r="K90" s="76">
        <f t="shared" si="6"/>
        <v>0</v>
      </c>
      <c r="L90" s="104"/>
      <c r="M90" s="106"/>
      <c r="N90" s="548"/>
      <c r="O90" s="548"/>
      <c r="P90" s="140"/>
    </row>
    <row r="91" spans="1:16" ht="21" hidden="1">
      <c r="A91" s="138">
        <v>86</v>
      </c>
      <c r="B91" s="68">
        <f t="shared" si="7"/>
        <v>0</v>
      </c>
      <c r="C91" s="69"/>
      <c r="D91" s="71"/>
      <c r="E91" s="72"/>
      <c r="F91" s="70"/>
      <c r="G91" s="172"/>
      <c r="H91" s="56"/>
      <c r="I91" s="70"/>
      <c r="J91" s="172"/>
      <c r="K91" s="76">
        <f t="shared" si="6"/>
        <v>0</v>
      </c>
      <c r="L91" s="104"/>
      <c r="M91" s="106"/>
      <c r="N91" s="548"/>
      <c r="O91" s="548"/>
      <c r="P91" s="140"/>
    </row>
    <row r="92" spans="1:16" ht="21" hidden="1">
      <c r="A92" s="138">
        <v>87</v>
      </c>
      <c r="B92" s="68">
        <f t="shared" si="7"/>
        <v>0</v>
      </c>
      <c r="C92" s="69"/>
      <c r="D92" s="71"/>
      <c r="E92" s="72"/>
      <c r="F92" s="70"/>
      <c r="G92" s="172"/>
      <c r="H92" s="56"/>
      <c r="I92" s="70"/>
      <c r="J92" s="172"/>
      <c r="K92" s="76">
        <f t="shared" si="6"/>
        <v>0</v>
      </c>
      <c r="L92" s="104"/>
      <c r="M92" s="106"/>
      <c r="N92" s="548"/>
      <c r="O92" s="548"/>
      <c r="P92" s="140"/>
    </row>
    <row r="93" spans="1:16" ht="21" hidden="1">
      <c r="A93" s="100">
        <v>88</v>
      </c>
      <c r="B93" s="68">
        <f t="shared" si="7"/>
        <v>0</v>
      </c>
      <c r="C93" s="69"/>
      <c r="D93" s="71"/>
      <c r="E93" s="72"/>
      <c r="F93" s="70"/>
      <c r="G93" s="172"/>
      <c r="H93" s="56"/>
      <c r="I93" s="70"/>
      <c r="J93" s="172"/>
      <c r="K93" s="76">
        <f t="shared" si="6"/>
        <v>0</v>
      </c>
      <c r="L93" s="104"/>
      <c r="M93" s="106"/>
      <c r="N93" s="548"/>
      <c r="O93" s="548"/>
      <c r="P93" s="140"/>
    </row>
    <row r="94" spans="1:16" ht="21" hidden="1">
      <c r="A94" s="138">
        <v>89</v>
      </c>
      <c r="B94" s="68">
        <f t="shared" si="7"/>
        <v>0</v>
      </c>
      <c r="C94" s="69"/>
      <c r="D94" s="71"/>
      <c r="E94" s="72"/>
      <c r="F94" s="70"/>
      <c r="G94" s="172"/>
      <c r="H94" s="56"/>
      <c r="I94" s="70"/>
      <c r="J94" s="172"/>
      <c r="K94" s="76">
        <f t="shared" si="6"/>
        <v>0</v>
      </c>
      <c r="L94" s="104"/>
      <c r="M94" s="106"/>
      <c r="N94" s="548"/>
      <c r="O94" s="548"/>
      <c r="P94" s="140"/>
    </row>
    <row r="95" spans="1:16" ht="21" hidden="1">
      <c r="A95" s="138">
        <v>90</v>
      </c>
      <c r="B95" s="68">
        <f t="shared" si="7"/>
        <v>0</v>
      </c>
      <c r="C95" s="69"/>
      <c r="D95" s="71"/>
      <c r="E95" s="72"/>
      <c r="F95" s="70"/>
      <c r="G95" s="172"/>
      <c r="H95" s="56"/>
      <c r="I95" s="70"/>
      <c r="J95" s="172"/>
      <c r="K95" s="76">
        <f t="shared" si="6"/>
        <v>0</v>
      </c>
      <c r="L95" s="104"/>
      <c r="M95" s="106"/>
      <c r="N95" s="548"/>
      <c r="O95" s="548"/>
      <c r="P95" s="140"/>
    </row>
    <row r="96" spans="1:16" ht="21" hidden="1">
      <c r="A96" s="100">
        <v>91</v>
      </c>
      <c r="B96" s="68">
        <f t="shared" si="7"/>
        <v>0</v>
      </c>
      <c r="C96" s="69"/>
      <c r="D96" s="71"/>
      <c r="E96" s="72"/>
      <c r="F96" s="70"/>
      <c r="G96" s="172"/>
      <c r="H96" s="56"/>
      <c r="I96" s="70"/>
      <c r="J96" s="172"/>
      <c r="K96" s="76">
        <f t="shared" si="6"/>
        <v>0</v>
      </c>
      <c r="L96" s="104"/>
      <c r="M96" s="106"/>
      <c r="N96" s="548"/>
      <c r="O96" s="548"/>
      <c r="P96" s="140"/>
    </row>
    <row r="97" spans="1:16" ht="21" hidden="1">
      <c r="A97" s="138">
        <v>92</v>
      </c>
      <c r="B97" s="68">
        <f t="shared" si="7"/>
        <v>0</v>
      </c>
      <c r="C97" s="69"/>
      <c r="D97" s="71"/>
      <c r="E97" s="72"/>
      <c r="F97" s="70"/>
      <c r="G97" s="172"/>
      <c r="H97" s="56"/>
      <c r="I97" s="70"/>
      <c r="J97" s="172"/>
      <c r="K97" s="76">
        <f t="shared" si="6"/>
        <v>0</v>
      </c>
      <c r="L97" s="104"/>
      <c r="M97" s="106"/>
      <c r="N97" s="548"/>
      <c r="O97" s="548"/>
      <c r="P97" s="140"/>
    </row>
    <row r="98" spans="1:16" ht="21" hidden="1">
      <c r="A98" s="138">
        <v>93</v>
      </c>
      <c r="B98" s="98">
        <f t="shared" si="7"/>
        <v>0</v>
      </c>
      <c r="C98" s="99"/>
      <c r="D98" s="101"/>
      <c r="E98" s="99"/>
      <c r="F98" s="99"/>
      <c r="G98" s="173"/>
      <c r="H98" s="99"/>
      <c r="I98" s="99"/>
      <c r="J98" s="173"/>
      <c r="K98" s="76">
        <f t="shared" si="6"/>
        <v>0</v>
      </c>
      <c r="L98" s="105"/>
      <c r="M98" s="145"/>
      <c r="N98" s="548"/>
      <c r="O98" s="548"/>
      <c r="P98" s="140"/>
    </row>
    <row r="99" spans="1:16" ht="21" hidden="1">
      <c r="A99" s="100">
        <v>94</v>
      </c>
      <c r="B99" s="68">
        <f t="shared" si="7"/>
        <v>0</v>
      </c>
      <c r="C99" s="69"/>
      <c r="D99" s="71"/>
      <c r="E99" s="72"/>
      <c r="F99" s="70"/>
      <c r="G99" s="172"/>
      <c r="H99" s="56"/>
      <c r="I99" s="70"/>
      <c r="J99" s="172"/>
      <c r="K99" s="76">
        <f t="shared" si="6"/>
        <v>0</v>
      </c>
      <c r="L99" s="104"/>
      <c r="M99" s="106"/>
      <c r="N99" s="548"/>
      <c r="O99" s="548"/>
      <c r="P99" s="140"/>
    </row>
    <row r="100" spans="1:16" ht="21" hidden="1">
      <c r="A100" s="138">
        <v>95</v>
      </c>
      <c r="B100" s="68">
        <f t="shared" si="7"/>
        <v>0</v>
      </c>
      <c r="C100" s="69"/>
      <c r="D100" s="71"/>
      <c r="E100" s="72"/>
      <c r="F100" s="70"/>
      <c r="G100" s="172"/>
      <c r="H100" s="56"/>
      <c r="I100" s="70"/>
      <c r="J100" s="172"/>
      <c r="K100" s="76">
        <f t="shared" si="6"/>
        <v>0</v>
      </c>
      <c r="L100" s="104"/>
      <c r="M100" s="106"/>
      <c r="N100" s="548"/>
      <c r="O100" s="548"/>
      <c r="P100" s="140"/>
    </row>
    <row r="101" spans="1:16" ht="21.75" hidden="1" thickBot="1">
      <c r="A101" s="138">
        <v>96</v>
      </c>
      <c r="B101" s="118">
        <f t="shared" si="7"/>
        <v>0</v>
      </c>
      <c r="C101" s="119"/>
      <c r="D101" s="141"/>
      <c r="E101" s="121"/>
      <c r="F101" s="120"/>
      <c r="G101" s="174"/>
      <c r="H101" s="122"/>
      <c r="I101" s="120"/>
      <c r="J101" s="174"/>
      <c r="K101" s="142">
        <f t="shared" si="6"/>
        <v>0</v>
      </c>
      <c r="L101" s="123"/>
      <c r="M101" s="124"/>
      <c r="N101" s="549"/>
      <c r="O101" s="549"/>
      <c r="P101" s="143"/>
    </row>
    <row r="102" spans="14:15" ht="21" hidden="1">
      <c r="N102" s="548"/>
      <c r="O102" s="548"/>
    </row>
  </sheetData>
  <sheetProtection/>
  <mergeCells count="4">
    <mergeCell ref="N4:N5"/>
    <mergeCell ref="O4:O5"/>
    <mergeCell ref="M4:M5"/>
    <mergeCell ref="P4:P5"/>
  </mergeCells>
  <printOptions horizontalCentered="1"/>
  <pageMargins left="0.25" right="0.25" top="0.75" bottom="0.75" header="0.3" footer="0.3"/>
  <pageSetup fitToHeight="1" fitToWidth="1" horizontalDpi="600" verticalDpi="600" orientation="landscape" paperSize="9" scale="66" r:id="rId1"/>
</worksheet>
</file>

<file path=xl/worksheets/sheet6.xml><?xml version="1.0" encoding="utf-8"?>
<worksheet xmlns="http://schemas.openxmlformats.org/spreadsheetml/2006/main" xmlns:r="http://schemas.openxmlformats.org/officeDocument/2006/relationships">
  <sheetPr>
    <pageSetUpPr fitToPage="1"/>
  </sheetPr>
  <dimension ref="B1:U113"/>
  <sheetViews>
    <sheetView zoomScale="70" zoomScaleNormal="70" zoomScalePageLayoutView="0" workbookViewId="0" topLeftCell="A42">
      <selection activeCell="F110" sqref="F98:F110"/>
    </sheetView>
  </sheetViews>
  <sheetFormatPr defaultColWidth="9.00390625" defaultRowHeight="16.5"/>
  <cols>
    <col min="1" max="1" width="1.75390625" style="317" customWidth="1"/>
    <col min="2" max="2" width="22.50390625" style="317" customWidth="1"/>
    <col min="3" max="3" width="12.50390625" style="317" customWidth="1"/>
    <col min="4" max="4" width="16.375" style="328" customWidth="1"/>
    <col min="5" max="5" width="12.50390625" style="317" customWidth="1"/>
    <col min="6" max="6" width="12.875" style="317" customWidth="1"/>
    <col min="7" max="7" width="12.50390625" style="317" customWidth="1"/>
    <col min="8" max="8" width="12.875" style="330" customWidth="1"/>
    <col min="9" max="9" width="15.25390625" style="317" bestFit="1" customWidth="1"/>
    <col min="10" max="10" width="15.00390625" style="330" bestFit="1" customWidth="1"/>
    <col min="11" max="11" width="12.875" style="317" customWidth="1"/>
    <col min="12" max="12" width="15.50390625" style="317" customWidth="1"/>
    <col min="13" max="13" width="18.25390625" style="317" bestFit="1" customWidth="1"/>
    <col min="14" max="14" width="9.00390625" style="317" customWidth="1"/>
    <col min="15" max="15" width="18.75390625" style="317" customWidth="1"/>
    <col min="16" max="19" width="9.00390625" style="317" customWidth="1"/>
    <col min="20" max="20" width="20.125" style="317" bestFit="1" customWidth="1"/>
    <col min="21" max="21" width="27.375" style="317" bestFit="1" customWidth="1"/>
    <col min="22" max="16384" width="9.00390625" style="317" customWidth="1"/>
  </cols>
  <sheetData>
    <row r="1" spans="2:10" s="236" customFormat="1" ht="16.5" customHeight="1">
      <c r="B1" s="239" t="s">
        <v>1037</v>
      </c>
      <c r="C1" s="238"/>
      <c r="D1" s="237"/>
      <c r="H1" s="240"/>
      <c r="J1" s="240"/>
    </row>
    <row r="2" spans="2:10" s="236" customFormat="1" ht="16.5" customHeight="1">
      <c r="B2" s="239"/>
      <c r="C2" s="238"/>
      <c r="D2" s="237"/>
      <c r="H2" s="240"/>
      <c r="J2" s="240"/>
    </row>
    <row r="3" spans="2:10" s="236" customFormat="1" ht="16.5" customHeight="1">
      <c r="B3" s="239" t="s">
        <v>989</v>
      </c>
      <c r="C3" s="238"/>
      <c r="D3" s="237"/>
      <c r="H3" s="240"/>
      <c r="J3" s="240"/>
    </row>
    <row r="4" spans="2:4" ht="15.75">
      <c r="B4" s="318" t="s">
        <v>1031</v>
      </c>
      <c r="C4" s="316"/>
      <c r="D4" s="319"/>
    </row>
    <row r="5" spans="2:9" ht="15.75">
      <c r="B5" s="320" t="s">
        <v>1032</v>
      </c>
      <c r="C5" s="321"/>
      <c r="D5" s="322"/>
      <c r="E5" s="323"/>
      <c r="F5" s="323"/>
      <c r="G5" s="323"/>
      <c r="H5" s="530"/>
      <c r="I5" s="323"/>
    </row>
    <row r="6" spans="2:9" ht="15.75">
      <c r="B6" s="320" t="s">
        <v>1033</v>
      </c>
      <c r="C6" s="321"/>
      <c r="D6" s="322"/>
      <c r="E6" s="323"/>
      <c r="F6" s="323"/>
      <c r="G6" s="323"/>
      <c r="H6" s="530"/>
      <c r="I6" s="323"/>
    </row>
    <row r="7" spans="2:11" ht="15.75">
      <c r="B7" s="324"/>
      <c r="C7" s="325" t="s">
        <v>21</v>
      </c>
      <c r="D7" s="325" t="s">
        <v>20</v>
      </c>
      <c r="E7" s="325" t="s">
        <v>13</v>
      </c>
      <c r="F7" s="325" t="s">
        <v>16</v>
      </c>
      <c r="G7" s="325" t="s">
        <v>313</v>
      </c>
      <c r="H7" s="325" t="s">
        <v>314</v>
      </c>
      <c r="I7" s="325" t="s">
        <v>315</v>
      </c>
      <c r="J7" s="324"/>
      <c r="K7" s="319"/>
    </row>
    <row r="8" spans="2:11" ht="15.75">
      <c r="B8" s="326"/>
      <c r="C8" s="327" t="s">
        <v>340</v>
      </c>
      <c r="D8" s="327" t="s">
        <v>295</v>
      </c>
      <c r="E8" s="327" t="s">
        <v>297</v>
      </c>
      <c r="F8" s="327" t="s">
        <v>298</v>
      </c>
      <c r="G8" s="327" t="s">
        <v>299</v>
      </c>
      <c r="H8" s="327" t="s">
        <v>300</v>
      </c>
      <c r="I8" s="327" t="s">
        <v>301</v>
      </c>
      <c r="J8" s="326"/>
      <c r="K8" s="328"/>
    </row>
    <row r="9" spans="2:11" ht="15.75">
      <c r="B9" s="326"/>
      <c r="C9" s="327" t="s">
        <v>341</v>
      </c>
      <c r="D9" s="327" t="s">
        <v>342</v>
      </c>
      <c r="E9" s="327" t="s">
        <v>28</v>
      </c>
      <c r="F9" s="327" t="s">
        <v>27</v>
      </c>
      <c r="G9" s="327" t="s">
        <v>26</v>
      </c>
      <c r="H9" s="327" t="s">
        <v>303</v>
      </c>
      <c r="I9" s="327" t="s">
        <v>302</v>
      </c>
      <c r="J9" s="326"/>
      <c r="K9" s="328"/>
    </row>
    <row r="10" spans="2:11" ht="15.75">
      <c r="B10" s="326"/>
      <c r="C10" s="329" t="s">
        <v>343</v>
      </c>
      <c r="D10" s="329" t="s">
        <v>64</v>
      </c>
      <c r="E10" s="329" t="s">
        <v>311</v>
      </c>
      <c r="F10" s="329" t="s">
        <v>31</v>
      </c>
      <c r="G10" s="329" t="s">
        <v>32</v>
      </c>
      <c r="H10" s="329" t="s">
        <v>33</v>
      </c>
      <c r="I10" s="329" t="s">
        <v>34</v>
      </c>
      <c r="J10" s="326"/>
      <c r="K10" s="328"/>
    </row>
    <row r="11" spans="2:10" ht="15.75">
      <c r="B11" s="326"/>
      <c r="C11" s="327" t="s">
        <v>344</v>
      </c>
      <c r="D11" s="327" t="s">
        <v>345</v>
      </c>
      <c r="E11" s="327" t="s">
        <v>36</v>
      </c>
      <c r="F11" s="327" t="s">
        <v>171</v>
      </c>
      <c r="G11" s="327" t="s">
        <v>268</v>
      </c>
      <c r="H11" s="327" t="s">
        <v>267</v>
      </c>
      <c r="I11" s="327" t="s">
        <v>35</v>
      </c>
      <c r="J11" s="326"/>
    </row>
    <row r="12" spans="2:10" ht="15.75">
      <c r="B12" s="318"/>
      <c r="C12" s="319"/>
      <c r="D12" s="319"/>
      <c r="E12" s="319"/>
      <c r="F12" s="319"/>
      <c r="G12" s="319"/>
      <c r="H12" s="319"/>
      <c r="I12" s="319"/>
      <c r="J12" s="319"/>
    </row>
    <row r="13" spans="2:10" ht="15.75">
      <c r="B13" s="318"/>
      <c r="C13" s="326"/>
      <c r="D13" s="326"/>
      <c r="E13" s="326"/>
      <c r="F13" s="326"/>
      <c r="G13" s="326"/>
      <c r="H13" s="326"/>
      <c r="I13" s="326"/>
      <c r="J13" s="326"/>
    </row>
    <row r="14" spans="2:10" ht="15.75">
      <c r="B14" s="318"/>
      <c r="C14" s="326"/>
      <c r="D14" s="326"/>
      <c r="E14" s="326"/>
      <c r="F14" s="326"/>
      <c r="G14" s="326"/>
      <c r="H14" s="326"/>
      <c r="I14" s="326"/>
      <c r="J14" s="326"/>
    </row>
    <row r="15" spans="2:10" ht="15.75">
      <c r="B15" s="330"/>
      <c r="C15" s="326"/>
      <c r="D15" s="326"/>
      <c r="E15" s="326"/>
      <c r="F15" s="326"/>
      <c r="G15" s="326"/>
      <c r="H15" s="326"/>
      <c r="I15" s="326"/>
      <c r="J15" s="326"/>
    </row>
    <row r="16" spans="2:4" ht="15.75">
      <c r="B16" s="320"/>
      <c r="D16" s="317"/>
    </row>
    <row r="17" spans="2:7" ht="15.75">
      <c r="B17" s="320" t="s">
        <v>1034</v>
      </c>
      <c r="C17" s="323"/>
      <c r="D17" s="322"/>
      <c r="E17" s="323"/>
      <c r="F17" s="323"/>
      <c r="G17" s="323"/>
    </row>
    <row r="18" spans="2:7" ht="15.75">
      <c r="B18" s="320" t="s">
        <v>1035</v>
      </c>
      <c r="C18" s="323"/>
      <c r="D18" s="322"/>
      <c r="E18" s="323"/>
      <c r="F18" s="323"/>
      <c r="G18" s="323"/>
    </row>
    <row r="19" spans="2:7" ht="15.75">
      <c r="B19" s="320"/>
      <c r="C19" s="323"/>
      <c r="D19" s="322"/>
      <c r="E19" s="323"/>
      <c r="F19" s="323"/>
      <c r="G19" s="323"/>
    </row>
    <row r="20" spans="4:19" ht="15.75">
      <c r="D20" s="319"/>
      <c r="L20" s="241"/>
      <c r="M20" s="328"/>
      <c r="N20" s="319"/>
      <c r="O20" s="328"/>
      <c r="P20" s="328"/>
      <c r="Q20" s="328"/>
      <c r="R20" s="328"/>
      <c r="S20" s="328"/>
    </row>
    <row r="21" spans="4:19" ht="15.75">
      <c r="D21" s="319"/>
      <c r="L21" s="331"/>
      <c r="M21" s="328"/>
      <c r="N21" s="319"/>
      <c r="O21" s="328"/>
      <c r="P21" s="328"/>
      <c r="Q21" s="328"/>
      <c r="R21" s="328"/>
      <c r="S21" s="328"/>
    </row>
    <row r="22" spans="2:19" ht="15.75">
      <c r="B22" s="332" t="str">
        <f>'女子賽程'!S8</f>
        <v>西s</v>
      </c>
      <c r="C22" s="333" t="s">
        <v>122</v>
      </c>
      <c r="D22" s="334" t="s">
        <v>22</v>
      </c>
      <c r="E22" s="335" t="s">
        <v>316</v>
      </c>
      <c r="M22" s="336"/>
      <c r="N22" s="337"/>
      <c r="O22" s="328"/>
      <c r="P22" s="328"/>
      <c r="Q22" s="328"/>
      <c r="R22" s="328"/>
      <c r="S22" s="328"/>
    </row>
    <row r="23" spans="2:19" ht="15.75">
      <c r="B23" s="332" t="str">
        <f>'女子賽程'!Z8</f>
        <v>一二一二</v>
      </c>
      <c r="C23" s="333" t="s">
        <v>11</v>
      </c>
      <c r="D23" s="334" t="s">
        <v>23</v>
      </c>
      <c r="E23" s="335" t="s">
        <v>317</v>
      </c>
      <c r="L23" s="331"/>
      <c r="M23" s="338"/>
      <c r="N23" s="319"/>
      <c r="O23" s="339"/>
      <c r="P23" s="340"/>
      <c r="Q23" s="340"/>
      <c r="R23" s="340"/>
      <c r="S23" s="340"/>
    </row>
    <row r="24" spans="2:19" ht="15.75">
      <c r="B24" s="341" t="str">
        <f>'女子賽程'!S14</f>
        <v>YanYeeC9</v>
      </c>
      <c r="C24" s="333" t="s">
        <v>14</v>
      </c>
      <c r="D24" s="334" t="s">
        <v>24</v>
      </c>
      <c r="E24" s="335" t="s">
        <v>318</v>
      </c>
      <c r="M24" s="328"/>
      <c r="N24" s="342"/>
      <c r="O24" s="339"/>
      <c r="P24" s="282"/>
      <c r="Q24" s="340"/>
      <c r="R24" s="340"/>
      <c r="S24" s="340"/>
    </row>
    <row r="25" spans="2:19" ht="15.75">
      <c r="B25" s="332" t="str">
        <f>'女子賽程'!Z14</f>
        <v>下手</v>
      </c>
      <c r="C25" s="333" t="s">
        <v>17</v>
      </c>
      <c r="D25" s="334" t="s">
        <v>25</v>
      </c>
      <c r="E25" s="335" t="s">
        <v>319</v>
      </c>
      <c r="L25" s="343"/>
      <c r="M25" s="328"/>
      <c r="N25" s="336"/>
      <c r="O25" s="344"/>
      <c r="P25" s="345"/>
      <c r="Q25" s="340"/>
      <c r="R25" s="340"/>
      <c r="S25" s="340"/>
    </row>
    <row r="26" spans="2:19" ht="15.75">
      <c r="B26" s="332" t="str">
        <f>'女子賽程'!S20</f>
        <v>羚靖</v>
      </c>
      <c r="C26" s="333" t="s">
        <v>79</v>
      </c>
      <c r="D26" s="334" t="s">
        <v>61</v>
      </c>
      <c r="E26" s="335" t="s">
        <v>320</v>
      </c>
      <c r="M26" s="328"/>
      <c r="N26" s="346"/>
      <c r="O26" s="347"/>
      <c r="P26" s="345"/>
      <c r="Q26" s="340"/>
      <c r="R26" s="340"/>
      <c r="S26" s="340"/>
    </row>
    <row r="27" spans="2:19" ht="15.75">
      <c r="B27" s="332" t="str">
        <f>'女子賽程'!Z20</f>
        <v>2 cm</v>
      </c>
      <c r="C27" s="333" t="s">
        <v>80</v>
      </c>
      <c r="D27" s="334" t="s">
        <v>321</v>
      </c>
      <c r="E27" s="335" t="s">
        <v>322</v>
      </c>
      <c r="L27" s="343"/>
      <c r="M27" s="336"/>
      <c r="N27" s="282"/>
      <c r="O27" s="348"/>
      <c r="P27" s="345"/>
      <c r="Q27" s="340"/>
      <c r="R27" s="340"/>
      <c r="S27" s="340"/>
    </row>
    <row r="28" spans="2:19" ht="15.75">
      <c r="B28" s="332" t="str">
        <f>'女子賽程'!S26</f>
        <v>葵青-啫喱冰冰</v>
      </c>
      <c r="C28" s="333" t="s">
        <v>46</v>
      </c>
      <c r="D28" s="334" t="s">
        <v>323</v>
      </c>
      <c r="E28" s="335" t="s">
        <v>324</v>
      </c>
      <c r="L28" s="343"/>
      <c r="M28" s="338"/>
      <c r="N28" s="342"/>
      <c r="O28" s="347"/>
      <c r="P28" s="345"/>
      <c r="Q28" s="340"/>
      <c r="R28" s="340"/>
      <c r="S28" s="340"/>
    </row>
    <row r="29" spans="2:19" ht="15.75">
      <c r="B29" s="349"/>
      <c r="C29" s="333"/>
      <c r="D29" s="334" t="s">
        <v>325</v>
      </c>
      <c r="E29" s="335" t="s">
        <v>326</v>
      </c>
      <c r="L29" s="350"/>
      <c r="M29" s="328"/>
      <c r="N29" s="342"/>
      <c r="O29" s="351"/>
      <c r="P29" s="351"/>
      <c r="Q29" s="351"/>
      <c r="R29" s="340"/>
      <c r="S29" s="340"/>
    </row>
    <row r="30" spans="2:19" ht="15.75">
      <c r="B30" s="349"/>
      <c r="C30" s="333"/>
      <c r="M30" s="328"/>
      <c r="N30" s="336"/>
      <c r="O30" s="339"/>
      <c r="P30" s="319"/>
      <c r="Q30" s="340"/>
      <c r="R30" s="340"/>
      <c r="S30" s="340"/>
    </row>
    <row r="31" spans="2:19" ht="15.75">
      <c r="B31" s="349"/>
      <c r="C31" s="333"/>
      <c r="D31" s="317"/>
      <c r="L31" s="343"/>
      <c r="M31" s="328"/>
      <c r="N31" s="346"/>
      <c r="O31" s="347"/>
      <c r="P31" s="282"/>
      <c r="Q31" s="340"/>
      <c r="R31" s="340"/>
      <c r="S31" s="340"/>
    </row>
    <row r="32" spans="2:19" ht="15.75">
      <c r="B32" s="318" t="s">
        <v>1036</v>
      </c>
      <c r="D32" s="319"/>
      <c r="M32" s="328"/>
      <c r="N32" s="342"/>
      <c r="O32" s="339"/>
      <c r="P32" s="345"/>
      <c r="Q32" s="340"/>
      <c r="R32" s="340"/>
      <c r="S32" s="340"/>
    </row>
    <row r="33" spans="2:19" ht="15.75">
      <c r="B33" s="330"/>
      <c r="C33" s="330"/>
      <c r="D33" s="319"/>
      <c r="E33" s="330"/>
      <c r="L33" s="343"/>
      <c r="M33" s="336"/>
      <c r="N33" s="342"/>
      <c r="O33" s="339"/>
      <c r="P33" s="345"/>
      <c r="Q33" s="340"/>
      <c r="R33" s="340"/>
      <c r="S33" s="340"/>
    </row>
    <row r="34" ht="15.75">
      <c r="D34" s="319"/>
    </row>
    <row r="35" spans="2:9" ht="15.75">
      <c r="B35" s="352" t="str">
        <f>'女子賽程'!S7</f>
        <v>MT</v>
      </c>
      <c r="C35" s="353" t="s">
        <v>327</v>
      </c>
      <c r="D35" s="354"/>
      <c r="E35" s="355"/>
      <c r="F35" s="355"/>
      <c r="G35" s="355"/>
      <c r="H35" s="356"/>
      <c r="I35" s="355"/>
    </row>
    <row r="36" spans="2:9" ht="15.75">
      <c r="B36" s="356"/>
      <c r="C36" s="357" t="s">
        <v>1148</v>
      </c>
      <c r="D36" s="355"/>
      <c r="E36" s="355"/>
      <c r="F36" s="355"/>
      <c r="G36" s="355"/>
      <c r="H36" s="356"/>
      <c r="I36" s="355"/>
    </row>
    <row r="37" spans="2:9" ht="15.75">
      <c r="B37" s="358"/>
      <c r="C37" s="359"/>
      <c r="D37" s="352" t="s">
        <v>970</v>
      </c>
      <c r="E37" s="360"/>
      <c r="F37" s="361"/>
      <c r="G37" s="361"/>
      <c r="H37" s="402"/>
      <c r="I37" s="361"/>
    </row>
    <row r="38" spans="2:9" ht="15.75">
      <c r="B38" s="362" t="s">
        <v>329</v>
      </c>
      <c r="C38" s="363"/>
      <c r="D38" s="364" t="s">
        <v>1149</v>
      </c>
      <c r="E38" s="365"/>
      <c r="F38" s="246"/>
      <c r="G38" s="361"/>
      <c r="H38" s="402"/>
      <c r="I38" s="361"/>
    </row>
    <row r="39" spans="2:9" ht="15.75">
      <c r="B39" s="366"/>
      <c r="C39" s="350" t="s">
        <v>329</v>
      </c>
      <c r="D39" s="357"/>
      <c r="E39" s="367"/>
      <c r="F39" s="246"/>
      <c r="G39" s="361"/>
      <c r="H39" s="402"/>
      <c r="I39" s="361"/>
    </row>
    <row r="40" spans="2:9" ht="15.75">
      <c r="B40" s="368"/>
      <c r="C40" s="355"/>
      <c r="D40" s="359"/>
      <c r="E40" s="369"/>
      <c r="F40" s="352" t="str">
        <f>D37</f>
        <v>MT</v>
      </c>
      <c r="G40" s="361"/>
      <c r="H40" s="402"/>
      <c r="I40" s="361"/>
    </row>
    <row r="41" spans="2:9" ht="16.5">
      <c r="B41" s="370" t="str">
        <f>B24</f>
        <v>YanYeeC9</v>
      </c>
      <c r="C41" s="371" t="s">
        <v>729</v>
      </c>
      <c r="D41" s="352" t="s">
        <v>1028</v>
      </c>
      <c r="E41" s="372"/>
      <c r="F41" s="373"/>
      <c r="G41" s="374"/>
      <c r="H41" s="402"/>
      <c r="I41" s="361"/>
    </row>
    <row r="42" spans="2:9" ht="15.75">
      <c r="B42" s="368"/>
      <c r="C42" s="357" t="s">
        <v>867</v>
      </c>
      <c r="D42" s="375"/>
      <c r="E42" s="376"/>
      <c r="F42" s="373"/>
      <c r="G42" s="374"/>
      <c r="H42" s="402"/>
      <c r="I42" s="361"/>
    </row>
    <row r="43" spans="2:9" ht="15.75">
      <c r="B43" s="368"/>
      <c r="C43" s="359"/>
      <c r="D43" s="377"/>
      <c r="E43" s="372"/>
      <c r="F43" s="373"/>
      <c r="G43" s="374"/>
      <c r="H43" s="402"/>
      <c r="I43" s="361"/>
    </row>
    <row r="44" spans="2:9" ht="15.75">
      <c r="B44" s="352" t="str">
        <f>B22</f>
        <v>西s</v>
      </c>
      <c r="C44" s="378" t="s">
        <v>750</v>
      </c>
      <c r="D44" s="377"/>
      <c r="E44" s="379"/>
      <c r="F44" s="380"/>
      <c r="G44" s="379"/>
      <c r="H44" s="402"/>
      <c r="I44" s="361"/>
    </row>
    <row r="45" spans="2:21" ht="16.5">
      <c r="B45" s="381"/>
      <c r="C45" s="382"/>
      <c r="D45" s="377"/>
      <c r="E45" s="379"/>
      <c r="F45" s="357" t="s">
        <v>1150</v>
      </c>
      <c r="G45" s="383"/>
      <c r="H45" s="531"/>
      <c r="I45" s="361"/>
      <c r="L45" s="512"/>
      <c r="M45" s="512"/>
      <c r="N45" s="512"/>
      <c r="O45" s="513"/>
      <c r="P45" s="512"/>
      <c r="Q45" s="512"/>
      <c r="R45" s="512"/>
      <c r="S45" s="512"/>
      <c r="T45" s="512"/>
      <c r="U45" s="512" t="s">
        <v>1159</v>
      </c>
    </row>
    <row r="46" spans="2:21" ht="16.5">
      <c r="B46" s="368"/>
      <c r="C46" s="384"/>
      <c r="D46" s="377"/>
      <c r="E46" s="379"/>
      <c r="F46" s="359"/>
      <c r="G46" s="385"/>
      <c r="H46" s="532" t="str">
        <f>F51</f>
        <v>ST</v>
      </c>
      <c r="I46" s="361"/>
      <c r="L46" s="514" t="s">
        <v>1160</v>
      </c>
      <c r="M46" s="515" t="str">
        <f>B35</f>
        <v>MT</v>
      </c>
      <c r="N46" s="514" t="s">
        <v>289</v>
      </c>
      <c r="O46" s="528" t="str">
        <f>B38</f>
        <v>BYE</v>
      </c>
      <c r="P46" s="527"/>
      <c r="Q46" s="527"/>
      <c r="R46" s="527"/>
      <c r="S46" s="527"/>
      <c r="T46" s="527"/>
      <c r="U46" s="522"/>
    </row>
    <row r="47" spans="2:21" ht="16.5">
      <c r="B47" s="370" t="str">
        <f>'女子賽程'!S19</f>
        <v>葵青 - 肥妹</v>
      </c>
      <c r="C47" s="386" t="s">
        <v>331</v>
      </c>
      <c r="D47" s="387"/>
      <c r="E47" s="372"/>
      <c r="F47" s="388"/>
      <c r="G47" s="355"/>
      <c r="H47" s="422"/>
      <c r="I47" s="355"/>
      <c r="L47" s="514" t="s">
        <v>1161</v>
      </c>
      <c r="M47" s="516" t="str">
        <f>B41</f>
        <v>YanYeeC9</v>
      </c>
      <c r="N47" s="514" t="s">
        <v>289</v>
      </c>
      <c r="O47" s="518" t="str">
        <f>B44</f>
        <v>西s</v>
      </c>
      <c r="P47" s="520">
        <v>1</v>
      </c>
      <c r="Q47" s="520">
        <v>54</v>
      </c>
      <c r="R47" s="520">
        <v>56</v>
      </c>
      <c r="S47" s="520">
        <v>2</v>
      </c>
      <c r="T47" s="520" t="s">
        <v>1195</v>
      </c>
      <c r="U47" s="522" t="s">
        <v>1196</v>
      </c>
    </row>
    <row r="48" spans="2:21" ht="16.5">
      <c r="B48" s="368"/>
      <c r="C48" s="357" t="s">
        <v>870</v>
      </c>
      <c r="D48" s="375"/>
      <c r="E48" s="390"/>
      <c r="F48" s="373"/>
      <c r="G48" s="355"/>
      <c r="H48" s="422"/>
      <c r="I48" s="355"/>
      <c r="L48" s="514" t="s">
        <v>1162</v>
      </c>
      <c r="M48" s="515" t="str">
        <f>B47</f>
        <v>葵青 - 肥妹</v>
      </c>
      <c r="N48" s="514" t="s">
        <v>289</v>
      </c>
      <c r="O48" s="518" t="str">
        <f>B50</f>
        <v>下手</v>
      </c>
      <c r="P48" s="520">
        <v>2</v>
      </c>
      <c r="Q48" s="520">
        <v>42</v>
      </c>
      <c r="R48" s="520">
        <v>24</v>
      </c>
      <c r="S48" s="520">
        <v>0</v>
      </c>
      <c r="T48" s="520" t="s">
        <v>1198</v>
      </c>
      <c r="U48" s="522" t="s">
        <v>1199</v>
      </c>
    </row>
    <row r="49" spans="2:21" ht="17.25">
      <c r="B49" s="368"/>
      <c r="C49" s="359"/>
      <c r="D49" s="370" t="s">
        <v>1029</v>
      </c>
      <c r="E49" s="391"/>
      <c r="F49" s="373"/>
      <c r="G49" s="392"/>
      <c r="H49" s="393"/>
      <c r="I49" s="355"/>
      <c r="L49" s="514" t="s">
        <v>1163</v>
      </c>
      <c r="M49" s="519" t="str">
        <f>B53</f>
        <v>羚靖</v>
      </c>
      <c r="N49" s="514" t="s">
        <v>289</v>
      </c>
      <c r="O49" s="518" t="str">
        <f>B56</f>
        <v>ST</v>
      </c>
      <c r="P49" s="520">
        <v>0</v>
      </c>
      <c r="Q49" s="520">
        <v>0</v>
      </c>
      <c r="R49" s="520">
        <v>42</v>
      </c>
      <c r="S49" s="520">
        <v>2</v>
      </c>
      <c r="T49" s="520" t="s">
        <v>965</v>
      </c>
      <c r="U49" s="522" t="s">
        <v>1190</v>
      </c>
    </row>
    <row r="50" spans="2:21" ht="16.5">
      <c r="B50" s="370" t="str">
        <f>B25</f>
        <v>下手</v>
      </c>
      <c r="C50" s="343" t="s">
        <v>728</v>
      </c>
      <c r="D50" s="394"/>
      <c r="E50" s="360"/>
      <c r="F50" s="395"/>
      <c r="G50" s="396"/>
      <c r="H50" s="373"/>
      <c r="I50" s="361"/>
      <c r="L50" s="514" t="s">
        <v>1164</v>
      </c>
      <c r="M50" s="515" t="str">
        <f>B59</f>
        <v>2i's Beach Team</v>
      </c>
      <c r="N50" s="514" t="s">
        <v>289</v>
      </c>
      <c r="O50" s="518" t="str">
        <f>B62</f>
        <v>2 cm</v>
      </c>
      <c r="P50" s="520">
        <v>2</v>
      </c>
      <c r="Q50" s="520">
        <v>42</v>
      </c>
      <c r="R50" s="520">
        <v>14</v>
      </c>
      <c r="S50" s="520">
        <v>0</v>
      </c>
      <c r="T50" s="520" t="s">
        <v>1191</v>
      </c>
      <c r="U50" s="522" t="s">
        <v>1192</v>
      </c>
    </row>
    <row r="51" spans="2:21" ht="16.5">
      <c r="B51" s="355"/>
      <c r="C51" s="382"/>
      <c r="D51" s="357" t="s">
        <v>1157</v>
      </c>
      <c r="E51" s="397"/>
      <c r="F51" s="398" t="str">
        <f>D54</f>
        <v>ST</v>
      </c>
      <c r="G51" s="374"/>
      <c r="H51" s="373"/>
      <c r="I51" s="361"/>
      <c r="J51" s="538"/>
      <c r="L51" s="514" t="s">
        <v>1165</v>
      </c>
      <c r="M51" s="515" t="str">
        <f>B65</f>
        <v>葵青-啫喱冰冰</v>
      </c>
      <c r="N51" s="514" t="s">
        <v>289</v>
      </c>
      <c r="O51" s="518" t="str">
        <f>B68</f>
        <v>Souker</v>
      </c>
      <c r="P51" s="520">
        <v>0</v>
      </c>
      <c r="Q51" s="520">
        <v>35</v>
      </c>
      <c r="R51" s="520">
        <v>42</v>
      </c>
      <c r="S51" s="520">
        <v>2</v>
      </c>
      <c r="T51" s="520" t="s">
        <v>1193</v>
      </c>
      <c r="U51" s="522" t="s">
        <v>1194</v>
      </c>
    </row>
    <row r="52" spans="2:21" ht="16.5">
      <c r="B52" s="368"/>
      <c r="C52" s="355"/>
      <c r="D52" s="359"/>
      <c r="E52" s="372"/>
      <c r="F52" s="375"/>
      <c r="G52" s="399"/>
      <c r="H52" s="373"/>
      <c r="I52" s="361"/>
      <c r="J52" s="538"/>
      <c r="L52" s="514" t="s">
        <v>1166</v>
      </c>
      <c r="M52" s="515" t="str">
        <f>B71</f>
        <v>一二一二</v>
      </c>
      <c r="N52" s="514" t="s">
        <v>289</v>
      </c>
      <c r="O52" s="517" t="str">
        <f>B74</f>
        <v>Hello Miami</v>
      </c>
      <c r="P52" s="520">
        <v>2</v>
      </c>
      <c r="Q52" s="520">
        <v>42</v>
      </c>
      <c r="R52" s="520">
        <v>0</v>
      </c>
      <c r="S52" s="520">
        <v>0</v>
      </c>
      <c r="T52" s="520" t="s">
        <v>966</v>
      </c>
      <c r="U52" s="522" t="s">
        <v>1197</v>
      </c>
    </row>
    <row r="53" spans="2:21" ht="16.5">
      <c r="B53" s="370" t="str">
        <f>B26</f>
        <v>羚靖</v>
      </c>
      <c r="C53" s="400" t="s">
        <v>727</v>
      </c>
      <c r="D53" s="401"/>
      <c r="E53" s="391"/>
      <c r="F53" s="402"/>
      <c r="G53" s="361"/>
      <c r="H53" s="373"/>
      <c r="I53" s="361"/>
      <c r="J53" s="538"/>
      <c r="L53" s="514" t="s">
        <v>1167</v>
      </c>
      <c r="M53" s="529" t="str">
        <f>B77</f>
        <v>BYE</v>
      </c>
      <c r="N53" s="514" t="s">
        <v>289</v>
      </c>
      <c r="O53" s="518" t="str">
        <f>B80</f>
        <v>GIAY</v>
      </c>
      <c r="P53" s="527"/>
      <c r="Q53" s="527"/>
      <c r="R53" s="527"/>
      <c r="S53" s="527"/>
      <c r="T53" s="527"/>
      <c r="U53" s="522"/>
    </row>
    <row r="54" spans="2:21" ht="16.5">
      <c r="B54" s="368"/>
      <c r="C54" s="357" t="s">
        <v>874</v>
      </c>
      <c r="D54" s="352" t="s">
        <v>460</v>
      </c>
      <c r="E54" s="391"/>
      <c r="F54" s="402"/>
      <c r="G54" s="399"/>
      <c r="H54" s="373"/>
      <c r="I54" s="361"/>
      <c r="J54" s="538"/>
      <c r="L54" s="514" t="s">
        <v>1168</v>
      </c>
      <c r="M54" s="517" t="str">
        <f>D37</f>
        <v>MT</v>
      </c>
      <c r="N54" s="514" t="s">
        <v>289</v>
      </c>
      <c r="O54" s="517" t="str">
        <f>D41</f>
        <v>西s</v>
      </c>
      <c r="P54" s="520">
        <v>2</v>
      </c>
      <c r="Q54" s="520">
        <v>42</v>
      </c>
      <c r="R54" s="520">
        <v>22</v>
      </c>
      <c r="S54" s="520">
        <v>0</v>
      </c>
      <c r="T54" s="520" t="s">
        <v>996</v>
      </c>
      <c r="U54" s="522" t="s">
        <v>1205</v>
      </c>
    </row>
    <row r="55" spans="2:21" ht="16.5">
      <c r="B55" s="368"/>
      <c r="C55" s="359"/>
      <c r="D55" s="403"/>
      <c r="E55" s="360"/>
      <c r="F55" s="402"/>
      <c r="G55" s="361"/>
      <c r="H55" s="373"/>
      <c r="I55" s="361"/>
      <c r="J55" s="538"/>
      <c r="L55" s="514" t="s">
        <v>1169</v>
      </c>
      <c r="M55" s="517" t="str">
        <f>D49</f>
        <v>葵青 - 肥妹</v>
      </c>
      <c r="N55" s="514" t="s">
        <v>289</v>
      </c>
      <c r="O55" s="517" t="str">
        <f>D54</f>
        <v>ST</v>
      </c>
      <c r="P55" s="520">
        <v>2</v>
      </c>
      <c r="Q55" s="520">
        <v>42</v>
      </c>
      <c r="R55" s="520">
        <v>36</v>
      </c>
      <c r="S55" s="520">
        <v>0</v>
      </c>
      <c r="T55" s="520" t="s">
        <v>1241</v>
      </c>
      <c r="U55" s="521" t="s">
        <v>1203</v>
      </c>
    </row>
    <row r="56" spans="2:21" ht="16.5">
      <c r="B56" s="352" t="str">
        <f>'女子賽程'!Z13</f>
        <v>ST</v>
      </c>
      <c r="C56" s="378" t="s">
        <v>334</v>
      </c>
      <c r="D56" s="404"/>
      <c r="E56" s="390"/>
      <c r="F56" s="405"/>
      <c r="H56" s="393"/>
      <c r="I56" s="406" t="s">
        <v>1151</v>
      </c>
      <c r="J56" s="532" t="str">
        <f>H46</f>
        <v>ST</v>
      </c>
      <c r="L56" s="514" t="s">
        <v>1170</v>
      </c>
      <c r="M56" s="517" t="str">
        <f>D61</f>
        <v>2i's Beach Team</v>
      </c>
      <c r="N56" s="514" t="s">
        <v>289</v>
      </c>
      <c r="O56" s="517" t="str">
        <f>D65</f>
        <v>souker</v>
      </c>
      <c r="P56" s="520">
        <v>2</v>
      </c>
      <c r="Q56" s="520">
        <v>42</v>
      </c>
      <c r="R56" s="520">
        <v>0</v>
      </c>
      <c r="S56" s="520">
        <v>0</v>
      </c>
      <c r="T56" s="520" t="s">
        <v>966</v>
      </c>
      <c r="U56" s="522" t="s">
        <v>1242</v>
      </c>
    </row>
    <row r="57" spans="2:21" ht="16.5">
      <c r="B57" s="368"/>
      <c r="C57" s="355"/>
      <c r="D57" s="387"/>
      <c r="E57" s="376"/>
      <c r="F57" s="405"/>
      <c r="H57" s="407"/>
      <c r="I57" s="408" t="s">
        <v>38</v>
      </c>
      <c r="J57" s="538"/>
      <c r="L57" s="514" t="s">
        <v>1171</v>
      </c>
      <c r="M57" s="517" t="str">
        <f>D73</f>
        <v>一二一二</v>
      </c>
      <c r="N57" s="514" t="s">
        <v>289</v>
      </c>
      <c r="O57" s="517" t="str">
        <f>D77</f>
        <v>GIAY</v>
      </c>
      <c r="P57" s="520">
        <v>2</v>
      </c>
      <c r="Q57" s="520">
        <v>42</v>
      </c>
      <c r="R57" s="520">
        <v>0</v>
      </c>
      <c r="S57" s="520">
        <v>0</v>
      </c>
      <c r="T57" s="520" t="s">
        <v>966</v>
      </c>
      <c r="U57" s="522" t="s">
        <v>1243</v>
      </c>
    </row>
    <row r="58" spans="2:21" ht="16.5">
      <c r="B58" s="368"/>
      <c r="C58" s="355"/>
      <c r="D58" s="387"/>
      <c r="E58" s="376"/>
      <c r="F58" s="409"/>
      <c r="G58" s="410"/>
      <c r="H58" s="407"/>
      <c r="I58" s="410"/>
      <c r="L58" s="514" t="s">
        <v>1172</v>
      </c>
      <c r="M58" s="517" t="str">
        <f>F40</f>
        <v>MT</v>
      </c>
      <c r="N58" s="514" t="s">
        <v>289</v>
      </c>
      <c r="O58" s="517" t="str">
        <f>F51</f>
        <v>ST</v>
      </c>
      <c r="P58" s="520">
        <v>0</v>
      </c>
      <c r="Q58" s="520">
        <v>32</v>
      </c>
      <c r="R58" s="520">
        <v>42</v>
      </c>
      <c r="S58" s="520">
        <v>2</v>
      </c>
      <c r="T58" s="520" t="s">
        <v>1249</v>
      </c>
      <c r="U58" s="522" t="s">
        <v>1215</v>
      </c>
    </row>
    <row r="59" spans="2:21" ht="16.5">
      <c r="B59" s="352" t="str">
        <f>'女子賽程'!S13</f>
        <v>2i's Beach Team</v>
      </c>
      <c r="C59" s="353" t="s">
        <v>288</v>
      </c>
      <c r="D59" s="354"/>
      <c r="E59" s="355"/>
      <c r="F59" s="356"/>
      <c r="G59" s="355"/>
      <c r="H59" s="373"/>
      <c r="I59" s="355"/>
      <c r="L59" s="514" t="s">
        <v>1173</v>
      </c>
      <c r="M59" s="517" t="str">
        <f>F63</f>
        <v>2i's Beach Team</v>
      </c>
      <c r="N59" s="514" t="s">
        <v>289</v>
      </c>
      <c r="O59" s="517" t="str">
        <f>F74</f>
        <v>GIAY</v>
      </c>
      <c r="P59" s="520">
        <v>0</v>
      </c>
      <c r="Q59" s="520">
        <v>0</v>
      </c>
      <c r="R59" s="520">
        <v>42</v>
      </c>
      <c r="S59" s="520">
        <v>2</v>
      </c>
      <c r="T59" s="520" t="s">
        <v>965</v>
      </c>
      <c r="U59" s="522" t="s">
        <v>1250</v>
      </c>
    </row>
    <row r="60" spans="2:21" ht="16.5">
      <c r="B60" s="368"/>
      <c r="C60" s="357" t="s">
        <v>872</v>
      </c>
      <c r="D60" s="411"/>
      <c r="E60" s="355"/>
      <c r="F60" s="356"/>
      <c r="G60" s="361"/>
      <c r="H60" s="373"/>
      <c r="I60" s="361"/>
      <c r="L60" s="514" t="s">
        <v>1174</v>
      </c>
      <c r="M60" s="517" t="str">
        <f>H73</f>
        <v>MT</v>
      </c>
      <c r="N60" s="514" t="s">
        <v>289</v>
      </c>
      <c r="O60" s="517" t="str">
        <f>H80</f>
        <v>2i's Beach Team</v>
      </c>
      <c r="P60" s="520">
        <v>2</v>
      </c>
      <c r="Q60" s="520">
        <v>42</v>
      </c>
      <c r="R60" s="520">
        <v>0</v>
      </c>
      <c r="S60" s="520">
        <v>0</v>
      </c>
      <c r="T60" s="520" t="s">
        <v>966</v>
      </c>
      <c r="U60" s="522" t="s">
        <v>1250</v>
      </c>
    </row>
    <row r="61" spans="2:21" ht="16.5">
      <c r="B61" s="368"/>
      <c r="C61" s="359"/>
      <c r="D61" s="352" t="s">
        <v>467</v>
      </c>
      <c r="E61" s="360"/>
      <c r="F61" s="412"/>
      <c r="G61" s="399"/>
      <c r="H61" s="373"/>
      <c r="I61" s="361"/>
      <c r="L61" s="514" t="s">
        <v>1175</v>
      </c>
      <c r="M61" s="517" t="str">
        <f>H46</f>
        <v>ST</v>
      </c>
      <c r="N61" s="514" t="s">
        <v>289</v>
      </c>
      <c r="O61" s="518" t="str">
        <f>H67</f>
        <v>GIAY</v>
      </c>
      <c r="P61" s="520">
        <v>2</v>
      </c>
      <c r="Q61" s="520">
        <v>42</v>
      </c>
      <c r="R61" s="520">
        <v>34</v>
      </c>
      <c r="S61" s="520">
        <v>0</v>
      </c>
      <c r="T61" s="520" t="s">
        <v>1251</v>
      </c>
      <c r="U61" s="522" t="s">
        <v>1215</v>
      </c>
    </row>
    <row r="62" spans="2:21" ht="16.5">
      <c r="B62" s="370" t="str">
        <f>B27</f>
        <v>2 cm</v>
      </c>
      <c r="C62" s="413"/>
      <c r="D62" s="364" t="s">
        <v>1153</v>
      </c>
      <c r="E62" s="414"/>
      <c r="G62" s="399"/>
      <c r="H62" s="373"/>
      <c r="I62" s="361"/>
      <c r="L62" s="523"/>
      <c r="M62" s="524"/>
      <c r="N62" s="523"/>
      <c r="O62" s="525"/>
      <c r="P62" s="526"/>
      <c r="Q62" s="526"/>
      <c r="R62" s="526"/>
      <c r="S62" s="526"/>
      <c r="T62" s="526"/>
      <c r="U62" s="522"/>
    </row>
    <row r="63" spans="2:21" ht="16.5">
      <c r="B63" s="368"/>
      <c r="C63" s="343" t="s">
        <v>726</v>
      </c>
      <c r="D63" s="359"/>
      <c r="E63" s="390"/>
      <c r="F63" s="352" t="str">
        <f>D61</f>
        <v>2i's Beach Team</v>
      </c>
      <c r="G63" s="399"/>
      <c r="H63" s="373"/>
      <c r="I63" s="361"/>
      <c r="L63" s="523"/>
      <c r="M63" s="524"/>
      <c r="N63" s="523"/>
      <c r="O63" s="525"/>
      <c r="P63" s="526"/>
      <c r="Q63" s="526"/>
      <c r="R63" s="526"/>
      <c r="S63" s="526"/>
      <c r="T63" s="526"/>
      <c r="U63" s="522"/>
    </row>
    <row r="64" spans="2:21" ht="16.5">
      <c r="B64" s="368"/>
      <c r="C64" s="415"/>
      <c r="D64" s="359"/>
      <c r="E64" s="390"/>
      <c r="F64" s="373"/>
      <c r="G64" s="399"/>
      <c r="H64" s="373"/>
      <c r="I64" s="361"/>
      <c r="L64" s="523"/>
      <c r="M64" s="524"/>
      <c r="N64" s="523"/>
      <c r="O64" s="525"/>
      <c r="P64" s="526"/>
      <c r="Q64" s="526"/>
      <c r="R64" s="526"/>
      <c r="S64" s="526"/>
      <c r="T64" s="526"/>
      <c r="U64" s="522"/>
    </row>
    <row r="65" spans="2:21" ht="16.5">
      <c r="B65" s="370" t="str">
        <f>B28</f>
        <v>葵青-啫喱冰冰</v>
      </c>
      <c r="C65" s="416" t="s">
        <v>763</v>
      </c>
      <c r="D65" s="352" t="s">
        <v>469</v>
      </c>
      <c r="E65" s="372"/>
      <c r="F65" s="373"/>
      <c r="G65" s="399"/>
      <c r="H65" s="373"/>
      <c r="I65" s="361"/>
      <c r="L65" s="523"/>
      <c r="M65" s="524"/>
      <c r="N65" s="523"/>
      <c r="O65" s="525"/>
      <c r="P65" s="526"/>
      <c r="Q65" s="526"/>
      <c r="R65" s="526"/>
      <c r="S65" s="526"/>
      <c r="T65" s="526"/>
      <c r="U65" s="522"/>
    </row>
    <row r="66" spans="2:21" ht="16.5">
      <c r="B66" s="368"/>
      <c r="C66" s="357" t="s">
        <v>868</v>
      </c>
      <c r="D66" s="246"/>
      <c r="E66" s="376"/>
      <c r="F66" s="373"/>
      <c r="G66" s="397"/>
      <c r="H66" s="395"/>
      <c r="I66" s="361"/>
      <c r="L66" s="523"/>
      <c r="M66" s="524"/>
      <c r="N66" s="523"/>
      <c r="O66" s="525"/>
      <c r="P66" s="526"/>
      <c r="Q66" s="526"/>
      <c r="R66" s="526"/>
      <c r="S66" s="526"/>
      <c r="T66" s="526"/>
      <c r="U66" s="522"/>
    </row>
    <row r="67" spans="2:21" ht="16.5">
      <c r="B67" s="368"/>
      <c r="C67" s="359"/>
      <c r="D67" s="377"/>
      <c r="E67" s="372"/>
      <c r="F67" s="373"/>
      <c r="G67" s="355"/>
      <c r="H67" s="352" t="str">
        <f>F74</f>
        <v>GIAY</v>
      </c>
      <c r="I67" s="361"/>
      <c r="L67" s="523"/>
      <c r="M67" s="524"/>
      <c r="N67" s="523"/>
      <c r="O67" s="525"/>
      <c r="P67" s="526"/>
      <c r="Q67" s="526"/>
      <c r="R67" s="526"/>
      <c r="S67" s="526"/>
      <c r="T67" s="526"/>
      <c r="U67" s="522"/>
    </row>
    <row r="68" spans="2:21" ht="16.5">
      <c r="B68" s="352" t="str">
        <f>'女子賽程'!Z19</f>
        <v>Souker</v>
      </c>
      <c r="C68" s="378" t="s">
        <v>337</v>
      </c>
      <c r="D68" s="377"/>
      <c r="E68" s="379"/>
      <c r="F68" s="357" t="s">
        <v>1152</v>
      </c>
      <c r="G68" s="360"/>
      <c r="H68" s="402"/>
      <c r="I68" s="361"/>
      <c r="L68" s="523"/>
      <c r="M68" s="524"/>
      <c r="N68" s="523"/>
      <c r="O68" s="525"/>
      <c r="P68" s="526"/>
      <c r="Q68" s="526"/>
      <c r="R68" s="526"/>
      <c r="S68" s="526"/>
      <c r="T68" s="526"/>
      <c r="U68" s="522"/>
    </row>
    <row r="69" spans="2:21" ht="16.5">
      <c r="B69" s="368"/>
      <c r="C69" s="355"/>
      <c r="D69" s="387"/>
      <c r="E69" s="372"/>
      <c r="F69" s="359"/>
      <c r="G69" s="355"/>
      <c r="H69" s="356"/>
      <c r="I69" s="361"/>
      <c r="L69" s="523"/>
      <c r="M69" s="524"/>
      <c r="N69" s="523"/>
      <c r="O69" s="525"/>
      <c r="P69" s="526"/>
      <c r="Q69" s="526"/>
      <c r="R69" s="526"/>
      <c r="S69" s="526"/>
      <c r="T69" s="526"/>
      <c r="U69" s="522"/>
    </row>
    <row r="70" spans="2:21" ht="16.5">
      <c r="B70" s="417"/>
      <c r="C70" s="384"/>
      <c r="D70" s="387"/>
      <c r="E70" s="372"/>
      <c r="F70" s="373"/>
      <c r="G70" s="355"/>
      <c r="H70" s="356"/>
      <c r="I70" s="361"/>
      <c r="L70" s="523"/>
      <c r="M70" s="524"/>
      <c r="N70" s="523"/>
      <c r="O70" s="525"/>
      <c r="P70" s="526"/>
      <c r="Q70" s="526"/>
      <c r="R70" s="526"/>
      <c r="S70" s="526"/>
      <c r="T70" s="526"/>
      <c r="U70" s="522"/>
    </row>
    <row r="71" spans="2:21" ht="16.5">
      <c r="B71" s="370" t="str">
        <f>B23</f>
        <v>一二一二</v>
      </c>
      <c r="C71" s="350" t="s">
        <v>753</v>
      </c>
      <c r="D71" s="418"/>
      <c r="E71" s="390"/>
      <c r="F71" s="373"/>
      <c r="G71" s="355"/>
      <c r="H71" s="356"/>
      <c r="I71" s="361"/>
      <c r="L71" s="523"/>
      <c r="M71" s="524"/>
      <c r="N71" s="523"/>
      <c r="O71" s="525"/>
      <c r="P71" s="526"/>
      <c r="Q71" s="526"/>
      <c r="R71" s="526"/>
      <c r="S71" s="526"/>
      <c r="T71" s="526"/>
      <c r="U71" s="522"/>
    </row>
    <row r="72" spans="2:21" ht="16.5">
      <c r="B72" s="368"/>
      <c r="C72" s="357" t="s">
        <v>871</v>
      </c>
      <c r="D72" s="246"/>
      <c r="E72" s="419"/>
      <c r="F72" s="373"/>
      <c r="G72" s="355"/>
      <c r="H72" s="533"/>
      <c r="I72" s="384"/>
      <c r="L72" s="523"/>
      <c r="M72" s="524"/>
      <c r="N72" s="523"/>
      <c r="O72" s="525"/>
      <c r="P72" s="526"/>
      <c r="Q72" s="526"/>
      <c r="R72" s="526"/>
      <c r="S72" s="526"/>
      <c r="T72" s="526"/>
      <c r="U72" s="522"/>
    </row>
    <row r="73" spans="2:21" ht="17.25">
      <c r="B73" s="417"/>
      <c r="C73" s="359"/>
      <c r="D73" s="370" t="s">
        <v>1030</v>
      </c>
      <c r="E73" s="360"/>
      <c r="F73" s="373"/>
      <c r="G73" s="355"/>
      <c r="H73" s="534" t="str">
        <f>F40</f>
        <v>MT</v>
      </c>
      <c r="I73" s="389"/>
      <c r="L73" s="523"/>
      <c r="M73" s="524"/>
      <c r="N73" s="523"/>
      <c r="O73" s="525"/>
      <c r="P73" s="526"/>
      <c r="Q73" s="526"/>
      <c r="R73" s="526"/>
      <c r="S73" s="526"/>
      <c r="T73" s="526"/>
      <c r="U73" s="522"/>
    </row>
    <row r="74" spans="2:21" ht="16.5">
      <c r="B74" s="352" t="str">
        <f>'女子賽程'!S25</f>
        <v>Hello Miami</v>
      </c>
      <c r="C74" s="378" t="s">
        <v>338</v>
      </c>
      <c r="D74" s="357" t="s">
        <v>1154</v>
      </c>
      <c r="E74" s="397"/>
      <c r="F74" s="352" t="str">
        <f>D77</f>
        <v>GIAY</v>
      </c>
      <c r="G74" s="361"/>
      <c r="H74" s="356"/>
      <c r="I74" s="389"/>
      <c r="L74" s="523"/>
      <c r="M74" s="524"/>
      <c r="N74" s="523"/>
      <c r="O74" s="525"/>
      <c r="P74" s="526"/>
      <c r="Q74" s="526"/>
      <c r="R74" s="526"/>
      <c r="S74" s="526"/>
      <c r="T74" s="526"/>
      <c r="U74" s="522"/>
    </row>
    <row r="75" spans="2:21" ht="16.5">
      <c r="B75" s="368"/>
      <c r="C75" s="355"/>
      <c r="D75" s="359"/>
      <c r="E75" s="372"/>
      <c r="F75" s="375"/>
      <c r="G75" s="420"/>
      <c r="H75" s="535"/>
      <c r="I75" s="421"/>
      <c r="L75" s="523"/>
      <c r="M75" s="524"/>
      <c r="N75" s="523"/>
      <c r="O75" s="525"/>
      <c r="P75" s="526"/>
      <c r="Q75" s="526"/>
      <c r="R75" s="526"/>
      <c r="S75" s="526"/>
      <c r="T75" s="526"/>
      <c r="U75" s="522"/>
    </row>
    <row r="76" spans="2:21" ht="16.5">
      <c r="B76" s="381"/>
      <c r="C76" s="384"/>
      <c r="D76" s="422"/>
      <c r="E76" s="391"/>
      <c r="F76" s="361"/>
      <c r="G76" s="420"/>
      <c r="H76" s="535"/>
      <c r="I76" s="357" t="s">
        <v>1156</v>
      </c>
      <c r="J76" s="539" t="str">
        <f>H73</f>
        <v>MT</v>
      </c>
      <c r="L76" s="523"/>
      <c r="M76" s="524"/>
      <c r="N76" s="523"/>
      <c r="O76" s="525"/>
      <c r="P76" s="526"/>
      <c r="Q76" s="526"/>
      <c r="R76" s="526"/>
      <c r="S76" s="526"/>
      <c r="T76" s="526"/>
      <c r="U76" s="522"/>
    </row>
    <row r="77" spans="2:21" ht="16.5">
      <c r="B77" s="362" t="s">
        <v>329</v>
      </c>
      <c r="C77" s="423" t="s">
        <v>329</v>
      </c>
      <c r="D77" s="370" t="s">
        <v>459</v>
      </c>
      <c r="E77" s="365"/>
      <c r="F77" s="361"/>
      <c r="G77" s="420"/>
      <c r="H77" s="535"/>
      <c r="I77" s="424" t="s">
        <v>10</v>
      </c>
      <c r="L77" s="523"/>
      <c r="M77" s="524"/>
      <c r="N77" s="523"/>
      <c r="O77" s="525"/>
      <c r="P77" s="526"/>
      <c r="Q77" s="526"/>
      <c r="R77" s="526"/>
      <c r="S77" s="526"/>
      <c r="T77" s="526"/>
      <c r="U77" s="522"/>
    </row>
    <row r="78" spans="2:9" ht="15.75">
      <c r="B78" s="368"/>
      <c r="C78" s="357" t="s">
        <v>1155</v>
      </c>
      <c r="D78" s="246"/>
      <c r="E78" s="360"/>
      <c r="F78" s="361"/>
      <c r="G78" s="420"/>
      <c r="H78" s="535"/>
      <c r="I78" s="421"/>
    </row>
    <row r="79" spans="2:9" ht="15.75">
      <c r="B79" s="381"/>
      <c r="C79" s="359"/>
      <c r="D79" s="354"/>
      <c r="E79" s="390"/>
      <c r="F79" s="399"/>
      <c r="G79" s="420"/>
      <c r="H79" s="535"/>
      <c r="I79" s="421"/>
    </row>
    <row r="80" spans="2:9" ht="15.75">
      <c r="B80" s="370" t="str">
        <f>'女子賽程'!Z7</f>
        <v>GIAY</v>
      </c>
      <c r="C80" s="378" t="s">
        <v>339</v>
      </c>
      <c r="D80" s="354"/>
      <c r="E80" s="355"/>
      <c r="F80" s="356"/>
      <c r="G80" s="420"/>
      <c r="H80" s="537" t="str">
        <f>F63</f>
        <v>2i's Beach Team</v>
      </c>
      <c r="I80" s="425"/>
    </row>
    <row r="81" spans="2:9" ht="15.75">
      <c r="B81" s="426"/>
      <c r="C81" s="355"/>
      <c r="D81" s="415"/>
      <c r="E81" s="355"/>
      <c r="F81" s="355"/>
      <c r="G81" s="420"/>
      <c r="H81" s="536"/>
      <c r="I81" s="355"/>
    </row>
    <row r="82" spans="3:10" ht="15.75">
      <c r="C82" s="355"/>
      <c r="D82" s="355"/>
      <c r="E82" s="415"/>
      <c r="F82" s="355"/>
      <c r="G82" s="355"/>
      <c r="H82" s="356"/>
      <c r="I82" s="355"/>
      <c r="J82" s="356"/>
    </row>
    <row r="83" spans="4:8" ht="15.75">
      <c r="D83" s="317"/>
      <c r="E83" s="334" t="s">
        <v>22</v>
      </c>
      <c r="F83" s="317" t="str">
        <f>J56</f>
        <v>ST</v>
      </c>
      <c r="G83" s="335">
        <v>120</v>
      </c>
      <c r="H83" s="330" t="s">
        <v>1252</v>
      </c>
    </row>
    <row r="84" spans="4:8" ht="15.75">
      <c r="D84" s="317"/>
      <c r="E84" s="334" t="s">
        <v>23</v>
      </c>
      <c r="F84" s="317" t="str">
        <f>H67</f>
        <v>GIAY</v>
      </c>
      <c r="G84" s="335">
        <v>108</v>
      </c>
      <c r="H84" s="330" t="s">
        <v>1252</v>
      </c>
    </row>
    <row r="85" spans="4:8" ht="15.75">
      <c r="D85" s="317"/>
      <c r="E85" s="334" t="s">
        <v>24</v>
      </c>
      <c r="F85" s="317" t="str">
        <f>J76</f>
        <v>MT</v>
      </c>
      <c r="G85" s="335">
        <v>96</v>
      </c>
      <c r="H85" s="330" t="s">
        <v>1252</v>
      </c>
    </row>
    <row r="86" spans="4:8" ht="15.75">
      <c r="D86" s="317"/>
      <c r="E86" s="334" t="s">
        <v>25</v>
      </c>
      <c r="F86" s="317" t="str">
        <f>H80</f>
        <v>2i's Beach Team</v>
      </c>
      <c r="G86" s="335">
        <v>84</v>
      </c>
      <c r="H86" s="330" t="s">
        <v>1252</v>
      </c>
    </row>
    <row r="87" spans="4:8" ht="15.75">
      <c r="D87" s="317"/>
      <c r="E87" s="334" t="s">
        <v>61</v>
      </c>
      <c r="F87" s="317" t="str">
        <f>D41</f>
        <v>西s</v>
      </c>
      <c r="G87" s="335">
        <v>72</v>
      </c>
      <c r="H87" s="330" t="s">
        <v>1252</v>
      </c>
    </row>
    <row r="88" spans="4:8" ht="15.75">
      <c r="D88" s="317"/>
      <c r="E88" s="334"/>
      <c r="F88" s="317" t="str">
        <f>D49</f>
        <v>葵青 - 肥妹</v>
      </c>
      <c r="G88" s="335">
        <v>72</v>
      </c>
      <c r="H88" s="330" t="s">
        <v>1252</v>
      </c>
    </row>
    <row r="89" spans="4:8" ht="15.75">
      <c r="D89" s="317"/>
      <c r="E89" s="334"/>
      <c r="F89" s="317" t="str">
        <f>D65</f>
        <v>souker</v>
      </c>
      <c r="G89" s="335">
        <v>72</v>
      </c>
      <c r="H89" s="330" t="s">
        <v>1252</v>
      </c>
    </row>
    <row r="90" spans="4:8" ht="15.75">
      <c r="D90" s="317"/>
      <c r="E90" s="334"/>
      <c r="F90" s="317" t="str">
        <f>D73</f>
        <v>一二一二</v>
      </c>
      <c r="G90" s="335">
        <v>72</v>
      </c>
      <c r="H90" s="330" t="s">
        <v>1252</v>
      </c>
    </row>
    <row r="91" spans="4:8" ht="15.75">
      <c r="D91" s="317"/>
      <c r="E91" s="334" t="s">
        <v>115</v>
      </c>
      <c r="F91" s="317" t="str">
        <f>B41</f>
        <v>YanYeeC9</v>
      </c>
      <c r="G91" s="335">
        <v>54</v>
      </c>
      <c r="H91" s="330" t="s">
        <v>1252</v>
      </c>
    </row>
    <row r="92" spans="4:8" ht="15.75">
      <c r="D92" s="317"/>
      <c r="E92" s="334"/>
      <c r="F92" s="317" t="str">
        <f>B50</f>
        <v>下手</v>
      </c>
      <c r="G92" s="335">
        <v>54</v>
      </c>
      <c r="H92" s="330" t="s">
        <v>1252</v>
      </c>
    </row>
    <row r="93" spans="4:8" ht="15.75">
      <c r="D93" s="317"/>
      <c r="E93" s="334"/>
      <c r="F93" s="317" t="str">
        <f>B53</f>
        <v>羚靖</v>
      </c>
      <c r="G93" s="335">
        <v>54</v>
      </c>
      <c r="H93" s="330" t="s">
        <v>1252</v>
      </c>
    </row>
    <row r="94" spans="4:8" ht="15.75">
      <c r="D94" s="317"/>
      <c r="E94" s="334"/>
      <c r="F94" s="317" t="str">
        <f>B62</f>
        <v>2 cm</v>
      </c>
      <c r="G94" s="335">
        <v>54</v>
      </c>
      <c r="H94" s="330" t="s">
        <v>1252</v>
      </c>
    </row>
    <row r="95" spans="4:8" ht="15.75">
      <c r="D95" s="317"/>
      <c r="E95" s="334"/>
      <c r="F95" s="317" t="str">
        <f>B65</f>
        <v>葵青-啫喱冰冰</v>
      </c>
      <c r="G95" s="335">
        <v>54</v>
      </c>
      <c r="H95" s="330" t="s">
        <v>1252</v>
      </c>
    </row>
    <row r="96" spans="4:8" ht="15.75">
      <c r="D96" s="317"/>
      <c r="E96" s="334"/>
      <c r="F96" s="317" t="str">
        <f>B74</f>
        <v>Hello Miami</v>
      </c>
      <c r="G96" s="335">
        <v>54</v>
      </c>
      <c r="H96" s="330" t="s">
        <v>1252</v>
      </c>
    </row>
    <row r="97" spans="4:8" ht="15.75">
      <c r="D97" s="317"/>
      <c r="E97" s="334" t="s">
        <v>186</v>
      </c>
      <c r="F97" s="317" t="str">
        <f>'女子賽程'!S9</f>
        <v>YSYL</v>
      </c>
      <c r="G97" s="335">
        <v>48</v>
      </c>
      <c r="H97" s="330" t="s">
        <v>1252</v>
      </c>
    </row>
    <row r="98" spans="4:8" ht="15.75">
      <c r="D98" s="317"/>
      <c r="E98" s="334"/>
      <c r="F98" s="317" t="str">
        <f>'女子賽程'!S15</f>
        <v>SURVIVOR</v>
      </c>
      <c r="G98" s="335">
        <v>48</v>
      </c>
      <c r="H98" s="330" t="s">
        <v>1252</v>
      </c>
    </row>
    <row r="99" spans="4:8" ht="15.75">
      <c r="D99" s="317"/>
      <c r="E99" s="334"/>
      <c r="F99" s="317" t="str">
        <f>'女子賽程'!Z15</f>
        <v>Lam&amp;Zoe</v>
      </c>
      <c r="G99" s="335">
        <v>48</v>
      </c>
      <c r="H99" s="330" t="s">
        <v>1252</v>
      </c>
    </row>
    <row r="100" spans="4:8" ht="15.75">
      <c r="D100" s="317"/>
      <c r="E100" s="334"/>
      <c r="F100" s="317" t="str">
        <f>'女子賽程'!S21</f>
        <v>C FOR CHOCO</v>
      </c>
      <c r="G100" s="335">
        <v>48</v>
      </c>
      <c r="H100" s="330" t="s">
        <v>1252</v>
      </c>
    </row>
    <row r="101" spans="4:8" ht="15.75">
      <c r="D101" s="317"/>
      <c r="E101" s="334"/>
      <c r="F101" s="317" t="str">
        <f>'女子賽程'!Z21</f>
        <v>KT</v>
      </c>
      <c r="G101" s="335">
        <v>48</v>
      </c>
      <c r="H101" s="330" t="s">
        <v>1252</v>
      </c>
    </row>
    <row r="102" spans="4:8" ht="15.75">
      <c r="D102" s="317"/>
      <c r="E102" s="334"/>
      <c r="F102" s="317" t="str">
        <f>'女子賽程'!S27</f>
        <v>Bahati</v>
      </c>
      <c r="G102" s="335">
        <v>48</v>
      </c>
      <c r="H102" s="330" t="s">
        <v>1252</v>
      </c>
    </row>
    <row r="103" spans="4:8" ht="15.75">
      <c r="D103" s="317"/>
      <c r="E103" s="334" t="s">
        <v>187</v>
      </c>
      <c r="F103" s="317" t="str">
        <f>'女子賽程'!S10</f>
        <v>超級孖寶</v>
      </c>
      <c r="G103" s="335">
        <v>36</v>
      </c>
      <c r="H103" s="330" t="s">
        <v>1252</v>
      </c>
    </row>
    <row r="104" spans="4:8" ht="15.75">
      <c r="D104" s="317"/>
      <c r="E104" s="334"/>
      <c r="F104" s="317" t="str">
        <f>'女子賽程'!S16</f>
        <v>青中</v>
      </c>
      <c r="G104" s="335">
        <v>36</v>
      </c>
      <c r="H104" s="330" t="s">
        <v>1252</v>
      </c>
    </row>
    <row r="105" spans="4:8" ht="15.75">
      <c r="D105" s="317"/>
      <c r="E105" s="334"/>
      <c r="F105" s="317" t="str">
        <f>'女子賽程'!Z16</f>
        <v>CHINGCHUNG</v>
      </c>
      <c r="G105" s="335">
        <v>36</v>
      </c>
      <c r="H105" s="330" t="s">
        <v>1252</v>
      </c>
    </row>
    <row r="106" spans="4:8" ht="15.75">
      <c r="D106" s="317"/>
      <c r="E106" s="334"/>
      <c r="F106" s="317" t="str">
        <f>'女子賽程'!S22</f>
        <v>輕鬆</v>
      </c>
      <c r="G106" s="335">
        <v>36</v>
      </c>
      <c r="H106" s="330" t="s">
        <v>1252</v>
      </c>
    </row>
    <row r="107" spans="4:8" ht="15.75">
      <c r="D107" s="317"/>
      <c r="E107" s="334" t="s">
        <v>1253</v>
      </c>
      <c r="F107" s="317" t="str">
        <f>'女子賽程'!Z9</f>
        <v>J&amp;M</v>
      </c>
      <c r="G107" s="335">
        <v>0</v>
      </c>
      <c r="H107" s="330" t="s">
        <v>1252</v>
      </c>
    </row>
    <row r="108" spans="4:8" ht="15.75">
      <c r="D108" s="317"/>
      <c r="E108" s="334"/>
      <c r="F108" s="317" t="str">
        <f>'女子賽程'!Z10</f>
        <v>J&amp;I</v>
      </c>
      <c r="G108" s="335">
        <v>0</v>
      </c>
      <c r="H108" s="330" t="s">
        <v>1252</v>
      </c>
    </row>
    <row r="109" spans="4:8" ht="15.75">
      <c r="D109" s="317"/>
      <c r="E109" s="334"/>
      <c r="F109" s="317" t="str">
        <f>'女子賽程'!Z22</f>
        <v>葵青 - vs蠢嵐</v>
      </c>
      <c r="G109" s="335">
        <v>0</v>
      </c>
      <c r="H109" s="330" t="s">
        <v>1252</v>
      </c>
    </row>
    <row r="110" spans="4:8" ht="15.75">
      <c r="D110" s="317"/>
      <c r="E110" s="334"/>
      <c r="F110" s="317" t="str">
        <f>'女子賽程'!S28</f>
        <v>求其</v>
      </c>
      <c r="G110" s="335">
        <v>0</v>
      </c>
      <c r="H110" s="330" t="s">
        <v>1252</v>
      </c>
    </row>
    <row r="111" spans="4:7" ht="15.75">
      <c r="D111" s="317"/>
      <c r="E111" s="334"/>
      <c r="G111" s="335"/>
    </row>
    <row r="112" spans="4:7" ht="15.75">
      <c r="D112" s="317"/>
      <c r="E112" s="334"/>
      <c r="G112" s="335"/>
    </row>
    <row r="113" spans="4:8" ht="15.75">
      <c r="D113" s="317"/>
      <c r="H113" s="317"/>
    </row>
  </sheetData>
  <sheetProtection/>
  <printOptions horizontalCentered="1" verticalCentered="1"/>
  <pageMargins left="0.25" right="0.25" top="0.75" bottom="0.75" header="0.3" footer="0.3"/>
  <pageSetup fitToHeight="1" fitToWidth="1" horizontalDpi="600" verticalDpi="600" orientation="portrait" paperSize="9" scale="62" r:id="rId1"/>
</worksheet>
</file>

<file path=xl/worksheets/sheet7.xml><?xml version="1.0" encoding="utf-8"?>
<worksheet xmlns="http://schemas.openxmlformats.org/spreadsheetml/2006/main" xmlns:r="http://schemas.openxmlformats.org/officeDocument/2006/relationships">
  <sheetPr>
    <pageSetUpPr fitToPage="1"/>
  </sheetPr>
  <dimension ref="A1:AD55"/>
  <sheetViews>
    <sheetView zoomScale="70" zoomScaleNormal="70" zoomScalePageLayoutView="0" workbookViewId="0" topLeftCell="J4">
      <selection activeCell="L43" sqref="L43"/>
    </sheetView>
  </sheetViews>
  <sheetFormatPr defaultColWidth="9.00390625" defaultRowHeight="16.5"/>
  <cols>
    <col min="1" max="1" width="10.375" style="1" hidden="1" customWidth="1"/>
    <col min="2" max="2" width="9.50390625" style="1" customWidth="1"/>
    <col min="3" max="3" width="7.75390625" style="1" customWidth="1"/>
    <col min="4" max="4" width="10.25390625" style="1" customWidth="1"/>
    <col min="5" max="5" width="15.625" style="1" customWidth="1"/>
    <col min="6" max="6" width="5.25390625" style="1" customWidth="1"/>
    <col min="7" max="7" width="15.75390625" style="1" customWidth="1"/>
    <col min="8" max="8" width="20.00390625" style="1" customWidth="1"/>
    <col min="9" max="9" width="3.125" style="1" customWidth="1"/>
    <col min="10" max="10" width="21.375" style="1" customWidth="1"/>
    <col min="11" max="14" width="9.00390625" style="2" customWidth="1"/>
    <col min="15" max="15" width="14.875" style="4" customWidth="1"/>
    <col min="16" max="16" width="25.75390625" style="4" bestFit="1" customWidth="1"/>
    <col min="17" max="17" width="9.00390625" style="4" customWidth="1"/>
    <col min="18" max="18" width="9.00390625" style="1" customWidth="1"/>
    <col min="19" max="19" width="15.25390625" style="1" customWidth="1"/>
    <col min="20" max="25" width="9.00390625" style="1" customWidth="1"/>
    <col min="26" max="26" width="15.375" style="1" customWidth="1"/>
    <col min="27" max="16384" width="9.00390625" style="1" customWidth="1"/>
  </cols>
  <sheetData>
    <row r="1" spans="1:15" ht="23.25">
      <c r="A1" s="241"/>
      <c r="B1" s="242" t="s">
        <v>797</v>
      </c>
      <c r="C1" s="243"/>
      <c r="D1" s="243"/>
      <c r="E1" s="244"/>
      <c r="F1" s="241"/>
      <c r="G1" s="245"/>
      <c r="H1" s="242"/>
      <c r="I1" s="241"/>
      <c r="J1" s="241"/>
      <c r="K1" s="245"/>
      <c r="L1" s="245"/>
      <c r="M1" s="245"/>
      <c r="N1" s="245"/>
      <c r="O1" s="244"/>
    </row>
    <row r="2" spans="1:15" ht="24">
      <c r="A2" s="241"/>
      <c r="B2" s="242" t="s">
        <v>1062</v>
      </c>
      <c r="C2" s="243"/>
      <c r="D2" s="243"/>
      <c r="E2" s="244"/>
      <c r="F2" s="241"/>
      <c r="G2" s="245"/>
      <c r="H2" s="242"/>
      <c r="I2" s="241"/>
      <c r="J2" s="241"/>
      <c r="K2" s="245"/>
      <c r="L2" s="245"/>
      <c r="M2" s="245"/>
      <c r="N2" s="245"/>
      <c r="O2" s="244"/>
    </row>
    <row r="3" spans="1:15" ht="18.75">
      <c r="A3" s="241"/>
      <c r="B3" s="246"/>
      <c r="C3" s="241"/>
      <c r="D3" s="247"/>
      <c r="E3" s="248"/>
      <c r="F3" s="248"/>
      <c r="G3" s="249"/>
      <c r="H3" s="560" t="s">
        <v>1015</v>
      </c>
      <c r="I3" s="561"/>
      <c r="J3" s="561"/>
      <c r="K3" s="245" t="s">
        <v>1016</v>
      </c>
      <c r="L3" s="245" t="s">
        <v>1017</v>
      </c>
      <c r="M3" s="245" t="s">
        <v>1017</v>
      </c>
      <c r="N3" s="245" t="s">
        <v>1016</v>
      </c>
      <c r="O3" s="244"/>
    </row>
    <row r="4" spans="1:17" ht="16.5">
      <c r="A4" s="251" t="s">
        <v>1018</v>
      </c>
      <c r="B4" s="252" t="s">
        <v>81</v>
      </c>
      <c r="C4" s="252" t="s">
        <v>63</v>
      </c>
      <c r="D4" s="253" t="s">
        <v>62</v>
      </c>
      <c r="E4" s="252"/>
      <c r="F4" s="252" t="s">
        <v>84</v>
      </c>
      <c r="G4" s="252"/>
      <c r="H4" s="254" t="s">
        <v>85</v>
      </c>
      <c r="I4" s="255"/>
      <c r="J4" s="254" t="s">
        <v>86</v>
      </c>
      <c r="K4" s="252"/>
      <c r="L4" s="252"/>
      <c r="M4" s="252"/>
      <c r="N4" s="252"/>
      <c r="O4" s="256"/>
      <c r="P4" s="13"/>
      <c r="Q4" s="13"/>
    </row>
    <row r="5" spans="1:17" ht="16.5" customHeight="1" thickBot="1">
      <c r="A5" s="257" t="s">
        <v>87</v>
      </c>
      <c r="B5" s="252" t="s">
        <v>1019</v>
      </c>
      <c r="C5" s="258" t="s">
        <v>1020</v>
      </c>
      <c r="D5" s="259" t="s">
        <v>81</v>
      </c>
      <c r="E5" s="258"/>
      <c r="F5" s="258" t="s">
        <v>1021</v>
      </c>
      <c r="G5" s="258"/>
      <c r="H5" s="260" t="s">
        <v>67</v>
      </c>
      <c r="I5" s="261"/>
      <c r="J5" s="260" t="s">
        <v>67</v>
      </c>
      <c r="K5" s="252"/>
      <c r="L5" s="252"/>
      <c r="M5" s="252"/>
      <c r="N5" s="252"/>
      <c r="O5" s="256"/>
      <c r="P5" s="13"/>
      <c r="Q5" s="13"/>
    </row>
    <row r="6" spans="1:30" ht="20.25" thickBot="1" thickTop="1">
      <c r="A6" s="262" t="e">
        <f>IF(#REF!&lt;&gt;#REF!,#REF!,"")</f>
        <v>#REF!</v>
      </c>
      <c r="B6" s="263">
        <v>1</v>
      </c>
      <c r="C6" s="427" t="s">
        <v>56</v>
      </c>
      <c r="D6" s="428">
        <v>1</v>
      </c>
      <c r="E6" s="429" t="s">
        <v>57</v>
      </c>
      <c r="F6" s="430" t="s">
        <v>99</v>
      </c>
      <c r="G6" s="431" t="s">
        <v>361</v>
      </c>
      <c r="H6" s="269" t="str">
        <f>VLOOKUP(E6,WD!$B$6:$J$102,3,FALSE)</f>
        <v>MT</v>
      </c>
      <c r="I6" s="269" t="s">
        <v>99</v>
      </c>
      <c r="J6" s="269" t="str">
        <f>VLOOKUP(G6,WD!$B$6:$J$102,3,FALSE)</f>
        <v>超級孖寶</v>
      </c>
      <c r="K6" s="252">
        <v>2</v>
      </c>
      <c r="L6" s="252">
        <f>21+21</f>
        <v>42</v>
      </c>
      <c r="M6" s="252">
        <f>15+5</f>
        <v>20</v>
      </c>
      <c r="N6" s="252">
        <v>0</v>
      </c>
      <c r="O6" s="432" t="s">
        <v>960</v>
      </c>
      <c r="P6" s="12"/>
      <c r="Q6" s="12" t="s">
        <v>56</v>
      </c>
      <c r="R6" s="7" t="s">
        <v>117</v>
      </c>
      <c r="S6" s="8" t="s">
        <v>118</v>
      </c>
      <c r="T6" s="8" t="s">
        <v>119</v>
      </c>
      <c r="U6" s="8" t="s">
        <v>935</v>
      </c>
      <c r="V6" s="8" t="s">
        <v>120</v>
      </c>
      <c r="W6" s="8" t="s">
        <v>121</v>
      </c>
      <c r="X6" s="6" t="s">
        <v>39</v>
      </c>
      <c r="Y6" s="7" t="s">
        <v>117</v>
      </c>
      <c r="Z6" s="8" t="s">
        <v>118</v>
      </c>
      <c r="AA6" s="8" t="s">
        <v>119</v>
      </c>
      <c r="AB6" s="8" t="s">
        <v>935</v>
      </c>
      <c r="AC6" s="8" t="s">
        <v>120</v>
      </c>
      <c r="AD6" s="8" t="s">
        <v>121</v>
      </c>
    </row>
    <row r="7" spans="1:30" ht="20.25" thickBot="1" thickTop="1">
      <c r="A7" s="271" t="e">
        <f>IF(#REF!&lt;&gt;#REF!,#REF!,"")</f>
        <v>#REF!</v>
      </c>
      <c r="B7" s="272">
        <v>2</v>
      </c>
      <c r="C7" s="427" t="s">
        <v>56</v>
      </c>
      <c r="D7" s="428">
        <v>2</v>
      </c>
      <c r="E7" s="429" t="s">
        <v>78</v>
      </c>
      <c r="F7" s="430" t="s">
        <v>99</v>
      </c>
      <c r="G7" s="431" t="s">
        <v>103</v>
      </c>
      <c r="H7" s="269" t="str">
        <f>VLOOKUP(E7,WD!$B$6:$J$102,3,FALSE)</f>
        <v>西s</v>
      </c>
      <c r="I7" s="269" t="s">
        <v>99</v>
      </c>
      <c r="J7" s="269" t="str">
        <f>VLOOKUP(G7,WD!$B$6:$J$102,3,FALSE)</f>
        <v>YSYL</v>
      </c>
      <c r="K7" s="252">
        <v>2</v>
      </c>
      <c r="L7" s="252">
        <f>21+21</f>
        <v>42</v>
      </c>
      <c r="M7" s="252">
        <f>18+8</f>
        <v>26</v>
      </c>
      <c r="N7" s="252">
        <v>0</v>
      </c>
      <c r="O7" s="256" t="s">
        <v>1038</v>
      </c>
      <c r="P7" s="13"/>
      <c r="Q7" s="13"/>
      <c r="R7" s="5">
        <v>1</v>
      </c>
      <c r="S7" s="11" t="s">
        <v>938</v>
      </c>
      <c r="T7" s="10">
        <v>3</v>
      </c>
      <c r="U7" s="10">
        <v>0</v>
      </c>
      <c r="V7" s="10">
        <v>0</v>
      </c>
      <c r="W7" s="10">
        <f>T7*3+U7+V7*0</f>
        <v>9</v>
      </c>
      <c r="Y7" s="5">
        <v>1</v>
      </c>
      <c r="Z7" s="11" t="s">
        <v>942</v>
      </c>
      <c r="AA7" s="10">
        <v>1</v>
      </c>
      <c r="AB7" s="10">
        <v>0</v>
      </c>
      <c r="AC7" s="10">
        <v>0</v>
      </c>
      <c r="AD7" s="10">
        <f>AA7*3+AB7+AC7*0</f>
        <v>3</v>
      </c>
    </row>
    <row r="8" spans="1:30" ht="20.25" thickBot="1" thickTop="1">
      <c r="A8" s="271" t="e">
        <f>IF(#REF!&lt;&gt;#REF!,#REF!,"")</f>
        <v>#REF!</v>
      </c>
      <c r="B8" s="263">
        <v>3</v>
      </c>
      <c r="C8" s="427" t="s">
        <v>56</v>
      </c>
      <c r="D8" s="428">
        <v>3</v>
      </c>
      <c r="E8" s="429" t="s">
        <v>57</v>
      </c>
      <c r="F8" s="430" t="s">
        <v>99</v>
      </c>
      <c r="G8" s="431" t="s">
        <v>103</v>
      </c>
      <c r="H8" s="269" t="str">
        <f>VLOOKUP(E8,WD!$B$6:$J$102,3,FALSE)</f>
        <v>MT</v>
      </c>
      <c r="I8" s="269" t="s">
        <v>99</v>
      </c>
      <c r="J8" s="269" t="str">
        <f>VLOOKUP(G8,WD!$B$6:$J$102,3,FALSE)</f>
        <v>YSYL</v>
      </c>
      <c r="K8" s="252">
        <v>2</v>
      </c>
      <c r="L8" s="252">
        <f>21+21</f>
        <v>42</v>
      </c>
      <c r="M8" s="252">
        <v>9</v>
      </c>
      <c r="N8" s="252">
        <v>0</v>
      </c>
      <c r="O8" s="256" t="s">
        <v>961</v>
      </c>
      <c r="P8" s="12"/>
      <c r="Q8" s="12"/>
      <c r="R8" s="9">
        <v>2</v>
      </c>
      <c r="S8" s="11" t="s">
        <v>939</v>
      </c>
      <c r="T8" s="10">
        <v>2</v>
      </c>
      <c r="U8" s="10">
        <v>0</v>
      </c>
      <c r="V8" s="10">
        <v>1</v>
      </c>
      <c r="W8" s="10">
        <f>T8*3+U8+V8*0</f>
        <v>6</v>
      </c>
      <c r="Y8" s="9">
        <v>2</v>
      </c>
      <c r="Z8" s="11" t="s">
        <v>943</v>
      </c>
      <c r="AA8" s="10">
        <v>0</v>
      </c>
      <c r="AB8" s="10">
        <v>0</v>
      </c>
      <c r="AC8" s="10">
        <v>1</v>
      </c>
      <c r="AD8" s="10">
        <f>AA8*3+AB8+AC8*0</f>
        <v>0</v>
      </c>
    </row>
    <row r="9" spans="1:30" ht="20.25" thickBot="1" thickTop="1">
      <c r="A9" s="271" t="e">
        <f>IF(#REF!&lt;&gt;#REF!,#REF!,"")</f>
        <v>#REF!</v>
      </c>
      <c r="B9" s="272">
        <v>4</v>
      </c>
      <c r="C9" s="427" t="s">
        <v>56</v>
      </c>
      <c r="D9" s="428">
        <v>4</v>
      </c>
      <c r="E9" s="429" t="s">
        <v>78</v>
      </c>
      <c r="F9" s="430" t="s">
        <v>99</v>
      </c>
      <c r="G9" s="431" t="s">
        <v>361</v>
      </c>
      <c r="H9" s="269" t="str">
        <f>VLOOKUP(E9,WD!$B$6:$J$102,3,FALSE)</f>
        <v>西s</v>
      </c>
      <c r="I9" s="269" t="s">
        <v>99</v>
      </c>
      <c r="J9" s="269" t="str">
        <f>VLOOKUP(G9,WD!$B$6:$J$102,3,FALSE)</f>
        <v>超級孖寶</v>
      </c>
      <c r="K9" s="252">
        <v>2</v>
      </c>
      <c r="L9" s="252">
        <f>21+21</f>
        <v>42</v>
      </c>
      <c r="M9" s="252">
        <f>10+15</f>
        <v>25</v>
      </c>
      <c r="N9" s="252">
        <v>0</v>
      </c>
      <c r="O9" s="256" t="s">
        <v>1039</v>
      </c>
      <c r="P9" s="13"/>
      <c r="Q9" s="13"/>
      <c r="R9" s="5">
        <v>3</v>
      </c>
      <c r="S9" s="11" t="s">
        <v>941</v>
      </c>
      <c r="T9" s="10">
        <v>1</v>
      </c>
      <c r="U9" s="10">
        <v>0</v>
      </c>
      <c r="V9" s="10">
        <v>2</v>
      </c>
      <c r="W9" s="10">
        <f>T9*3+U9+V9*0</f>
        <v>3</v>
      </c>
      <c r="Y9" s="233"/>
      <c r="Z9" s="232" t="s">
        <v>944</v>
      </c>
      <c r="AA9" s="232"/>
      <c r="AB9" s="232"/>
      <c r="AC9" s="232"/>
      <c r="AD9" s="232">
        <f>AA9*3+AB9+AC9*0</f>
        <v>0</v>
      </c>
    </row>
    <row r="10" spans="1:30" ht="20.25" thickBot="1" thickTop="1">
      <c r="A10" s="271" t="e">
        <f>IF(#REF!&lt;&gt;#REF!,#REF!,"")</f>
        <v>#REF!</v>
      </c>
      <c r="B10" s="263">
        <v>5</v>
      </c>
      <c r="C10" s="427" t="s">
        <v>56</v>
      </c>
      <c r="D10" s="428">
        <v>5</v>
      </c>
      <c r="E10" s="429" t="s">
        <v>103</v>
      </c>
      <c r="F10" s="430" t="s">
        <v>99</v>
      </c>
      <c r="G10" s="431" t="s">
        <v>361</v>
      </c>
      <c r="H10" s="269" t="str">
        <f>VLOOKUP(E10,WD!$B$6:$J$102,3,FALSE)</f>
        <v>YSYL</v>
      </c>
      <c r="I10" s="269" t="s">
        <v>99</v>
      </c>
      <c r="J10" s="269" t="str">
        <f>VLOOKUP(G10,WD!$B$6:$J$102,3,FALSE)</f>
        <v>超級孖寶</v>
      </c>
      <c r="K10" s="252">
        <v>2</v>
      </c>
      <c r="L10" s="252">
        <v>42</v>
      </c>
      <c r="M10" s="252">
        <v>0</v>
      </c>
      <c r="N10" s="252">
        <v>0</v>
      </c>
      <c r="O10" s="256" t="s">
        <v>1063</v>
      </c>
      <c r="P10" s="13"/>
      <c r="Q10" s="13"/>
      <c r="R10" s="5">
        <v>4</v>
      </c>
      <c r="S10" s="11" t="s">
        <v>940</v>
      </c>
      <c r="T10" s="10">
        <v>0</v>
      </c>
      <c r="U10" s="10">
        <v>0</v>
      </c>
      <c r="V10" s="10">
        <v>3</v>
      </c>
      <c r="W10" s="10">
        <f>T10*3+U10+V10*0</f>
        <v>0</v>
      </c>
      <c r="Y10" s="233"/>
      <c r="Z10" s="233" t="s">
        <v>945</v>
      </c>
      <c r="AA10" s="232"/>
      <c r="AB10" s="232"/>
      <c r="AC10" s="232"/>
      <c r="AD10" s="232">
        <f>AA10*3+AB10+AC10*0</f>
        <v>0</v>
      </c>
    </row>
    <row r="11" spans="1:26" ht="20.25" thickBot="1" thickTop="1">
      <c r="A11" s="271"/>
      <c r="B11" s="272">
        <v>6</v>
      </c>
      <c r="C11" s="433" t="s">
        <v>56</v>
      </c>
      <c r="D11" s="434">
        <v>6</v>
      </c>
      <c r="E11" s="435" t="s">
        <v>57</v>
      </c>
      <c r="F11" s="436" t="s">
        <v>99</v>
      </c>
      <c r="G11" s="437" t="s">
        <v>78</v>
      </c>
      <c r="H11" s="269" t="str">
        <f>VLOOKUP(E11,WD!$B$6:$J$102,3,FALSE)</f>
        <v>MT</v>
      </c>
      <c r="I11" s="269" t="s">
        <v>99</v>
      </c>
      <c r="J11" s="269" t="str">
        <f>VLOOKUP(G11,WD!$B$6:$J$102,3,FALSE)</f>
        <v>西s</v>
      </c>
      <c r="K11" s="252">
        <v>2</v>
      </c>
      <c r="L11" s="252">
        <f>21+21</f>
        <v>42</v>
      </c>
      <c r="M11" s="252">
        <f>19+5</f>
        <v>24</v>
      </c>
      <c r="N11" s="252">
        <v>0</v>
      </c>
      <c r="O11" s="256" t="s">
        <v>1040</v>
      </c>
      <c r="P11" s="12"/>
      <c r="Q11" s="12"/>
      <c r="R11" s="3"/>
      <c r="S11" s="3"/>
      <c r="Y11" s="3"/>
      <c r="Z11" s="3"/>
    </row>
    <row r="12" spans="1:30" ht="20.25" thickBot="1" thickTop="1">
      <c r="A12" s="271"/>
      <c r="B12" s="263">
        <v>7</v>
      </c>
      <c r="C12" s="427" t="s">
        <v>39</v>
      </c>
      <c r="D12" s="438">
        <v>1</v>
      </c>
      <c r="E12" s="439" t="s">
        <v>287</v>
      </c>
      <c r="F12" s="439" t="s">
        <v>99</v>
      </c>
      <c r="G12" s="440" t="s">
        <v>362</v>
      </c>
      <c r="H12" s="269" t="str">
        <f>VLOOKUP(E12,WD!$B$6:$J$102,3,FALSE)</f>
        <v>GIAY</v>
      </c>
      <c r="I12" s="269" t="s">
        <v>99</v>
      </c>
      <c r="J12" s="269" t="str">
        <f>VLOOKUP(G12,WD!$B$6:$J$102,3,FALSE)</f>
        <v>一二一二</v>
      </c>
      <c r="K12" s="252">
        <v>2</v>
      </c>
      <c r="L12" s="252">
        <f>21+21</f>
        <v>42</v>
      </c>
      <c r="M12" s="252">
        <f>7+7</f>
        <v>14</v>
      </c>
      <c r="N12" s="252">
        <v>0</v>
      </c>
      <c r="O12" s="256" t="s">
        <v>1041</v>
      </c>
      <c r="P12" s="13"/>
      <c r="Q12" s="13"/>
      <c r="R12" s="7" t="s">
        <v>117</v>
      </c>
      <c r="S12" s="8" t="s">
        <v>118</v>
      </c>
      <c r="T12" s="8" t="s">
        <v>119</v>
      </c>
      <c r="U12" s="8" t="s">
        <v>935</v>
      </c>
      <c r="V12" s="8" t="s">
        <v>120</v>
      </c>
      <c r="W12" s="8" t="s">
        <v>121</v>
      </c>
      <c r="Y12" s="7" t="s">
        <v>117</v>
      </c>
      <c r="Z12" s="8" t="s">
        <v>118</v>
      </c>
      <c r="AA12" s="8" t="s">
        <v>119</v>
      </c>
      <c r="AB12" s="8" t="s">
        <v>935</v>
      </c>
      <c r="AC12" s="8" t="s">
        <v>120</v>
      </c>
      <c r="AD12" s="8" t="s">
        <v>121</v>
      </c>
    </row>
    <row r="13" spans="1:30" ht="20.25" thickBot="1" thickTop="1">
      <c r="A13" s="271"/>
      <c r="B13" s="272">
        <v>8</v>
      </c>
      <c r="C13" s="441" t="s">
        <v>39</v>
      </c>
      <c r="D13" s="442">
        <v>2</v>
      </c>
      <c r="E13" s="430" t="s">
        <v>11</v>
      </c>
      <c r="F13" s="430" t="s">
        <v>99</v>
      </c>
      <c r="G13" s="431" t="s">
        <v>12</v>
      </c>
      <c r="H13" s="269" t="str">
        <f>VLOOKUP(E13,WD!$B$6:$J$102,3,FALSE)</f>
        <v>J&amp;I</v>
      </c>
      <c r="I13" s="269" t="s">
        <v>99</v>
      </c>
      <c r="J13" s="269" t="str">
        <f>VLOOKUP(G13,WD!$B$6:$J$102,3,FALSE)</f>
        <v>J&amp;M</v>
      </c>
      <c r="K13" s="252" t="s">
        <v>963</v>
      </c>
      <c r="L13" s="252" t="s">
        <v>963</v>
      </c>
      <c r="M13" s="252" t="s">
        <v>963</v>
      </c>
      <c r="N13" s="252" t="s">
        <v>963</v>
      </c>
      <c r="O13" s="256" t="s">
        <v>1042</v>
      </c>
      <c r="P13" s="13"/>
      <c r="Q13" s="12" t="s">
        <v>206</v>
      </c>
      <c r="R13" s="5">
        <v>1</v>
      </c>
      <c r="S13" s="11" t="str">
        <f>H18</f>
        <v>2i's Beach Team</v>
      </c>
      <c r="T13" s="11">
        <v>3</v>
      </c>
      <c r="U13" s="11">
        <v>0</v>
      </c>
      <c r="V13" s="10">
        <v>0</v>
      </c>
      <c r="W13" s="10">
        <f>T13*3+U13+V13*0</f>
        <v>9</v>
      </c>
      <c r="X13" s="6" t="s">
        <v>207</v>
      </c>
      <c r="Y13" s="5">
        <v>1</v>
      </c>
      <c r="Z13" s="11" t="s">
        <v>946</v>
      </c>
      <c r="AA13" s="10">
        <v>3</v>
      </c>
      <c r="AB13" s="10">
        <v>0</v>
      </c>
      <c r="AC13" s="10">
        <v>0</v>
      </c>
      <c r="AD13" s="10">
        <f>AA13*3+AB13+AC13*0</f>
        <v>9</v>
      </c>
    </row>
    <row r="14" spans="1:30" ht="20.25" thickBot="1" thickTop="1">
      <c r="A14" s="271"/>
      <c r="B14" s="263">
        <v>9</v>
      </c>
      <c r="C14" s="441" t="s">
        <v>39</v>
      </c>
      <c r="D14" s="442">
        <v>3</v>
      </c>
      <c r="E14" s="430" t="s">
        <v>287</v>
      </c>
      <c r="F14" s="430" t="s">
        <v>99</v>
      </c>
      <c r="G14" s="431" t="s">
        <v>12</v>
      </c>
      <c r="H14" s="269" t="str">
        <f>VLOOKUP(E14,WD!$B$6:$J$102,3,FALSE)</f>
        <v>GIAY</v>
      </c>
      <c r="I14" s="269" t="s">
        <v>99</v>
      </c>
      <c r="J14" s="269" t="str">
        <f>VLOOKUP(G14,WD!$B$6:$J$102,3,FALSE)</f>
        <v>J&amp;M</v>
      </c>
      <c r="K14" s="252">
        <v>2</v>
      </c>
      <c r="L14" s="252">
        <v>42</v>
      </c>
      <c r="M14" s="252">
        <v>0</v>
      </c>
      <c r="N14" s="252">
        <v>0</v>
      </c>
      <c r="O14" s="256" t="s">
        <v>1043</v>
      </c>
      <c r="P14" s="13"/>
      <c r="Q14" s="13"/>
      <c r="R14" s="9">
        <v>2</v>
      </c>
      <c r="S14" s="11" t="str">
        <f>H19</f>
        <v>YanYeeC9</v>
      </c>
      <c r="T14" s="10">
        <v>1</v>
      </c>
      <c r="U14" s="10">
        <v>1</v>
      </c>
      <c r="V14" s="10">
        <v>1</v>
      </c>
      <c r="W14" s="10">
        <f>T14*3+U14+V14*0</f>
        <v>4</v>
      </c>
      <c r="Y14" s="9">
        <v>2</v>
      </c>
      <c r="Z14" s="11" t="s">
        <v>947</v>
      </c>
      <c r="AA14" s="10">
        <v>2</v>
      </c>
      <c r="AB14" s="10">
        <v>0</v>
      </c>
      <c r="AC14" s="10">
        <v>1</v>
      </c>
      <c r="AD14" s="10">
        <f>AA14*3+AB14+AC14*0</f>
        <v>6</v>
      </c>
    </row>
    <row r="15" spans="1:30" ht="20.25" thickBot="1" thickTop="1">
      <c r="A15" s="271"/>
      <c r="B15" s="272">
        <v>10</v>
      </c>
      <c r="C15" s="441" t="s">
        <v>39</v>
      </c>
      <c r="D15" s="442">
        <v>4</v>
      </c>
      <c r="E15" s="430" t="s">
        <v>11</v>
      </c>
      <c r="F15" s="430" t="s">
        <v>99</v>
      </c>
      <c r="G15" s="431" t="s">
        <v>362</v>
      </c>
      <c r="H15" s="269" t="str">
        <f>VLOOKUP(E15,WD!$B$6:$J$102,3,FALSE)</f>
        <v>J&amp;I</v>
      </c>
      <c r="I15" s="269" t="s">
        <v>99</v>
      </c>
      <c r="J15" s="269" t="str">
        <f>VLOOKUP(G15,WD!$B$6:$J$102,3,FALSE)</f>
        <v>一二一二</v>
      </c>
      <c r="K15" s="252">
        <v>0</v>
      </c>
      <c r="L15" s="252">
        <v>0</v>
      </c>
      <c r="M15" s="252">
        <v>42</v>
      </c>
      <c r="N15" s="252">
        <v>2</v>
      </c>
      <c r="O15" s="256" t="s">
        <v>1044</v>
      </c>
      <c r="P15" s="13"/>
      <c r="Q15" s="13"/>
      <c r="R15" s="5">
        <v>3</v>
      </c>
      <c r="S15" s="11" t="str">
        <f>J19</f>
        <v>SURVIVOR</v>
      </c>
      <c r="T15" s="10">
        <v>1</v>
      </c>
      <c r="U15" s="10">
        <v>1</v>
      </c>
      <c r="V15" s="10">
        <v>1</v>
      </c>
      <c r="W15" s="10">
        <f>T15*3+U15+V15*0</f>
        <v>4</v>
      </c>
      <c r="Y15" s="5">
        <v>3</v>
      </c>
      <c r="Z15" s="11" t="s">
        <v>948</v>
      </c>
      <c r="AA15" s="10">
        <v>1</v>
      </c>
      <c r="AB15" s="10">
        <v>0</v>
      </c>
      <c r="AC15" s="10">
        <v>2</v>
      </c>
      <c r="AD15" s="10">
        <f>AA15*3+AB15+AC15*0</f>
        <v>3</v>
      </c>
    </row>
    <row r="16" spans="1:30" ht="20.25" thickBot="1" thickTop="1">
      <c r="A16" s="271"/>
      <c r="B16" s="263">
        <v>11</v>
      </c>
      <c r="C16" s="441" t="s">
        <v>39</v>
      </c>
      <c r="D16" s="442">
        <v>5</v>
      </c>
      <c r="E16" s="430" t="s">
        <v>12</v>
      </c>
      <c r="F16" s="430" t="s">
        <v>99</v>
      </c>
      <c r="G16" s="431" t="s">
        <v>362</v>
      </c>
      <c r="H16" s="269" t="str">
        <f>VLOOKUP(E16,WD!$B$6:$J$102,3,FALSE)</f>
        <v>J&amp;M</v>
      </c>
      <c r="I16" s="269" t="s">
        <v>99</v>
      </c>
      <c r="J16" s="269" t="str">
        <f>VLOOKUP(G16,WD!$B$6:$J$102,3,FALSE)</f>
        <v>一二一二</v>
      </c>
      <c r="K16" s="252">
        <v>0</v>
      </c>
      <c r="L16" s="252">
        <v>0</v>
      </c>
      <c r="M16" s="252">
        <v>42</v>
      </c>
      <c r="N16" s="252">
        <v>2</v>
      </c>
      <c r="O16" s="256" t="s">
        <v>1043</v>
      </c>
      <c r="P16" s="13"/>
      <c r="Q16" s="13"/>
      <c r="R16" s="5">
        <v>4</v>
      </c>
      <c r="S16" s="11" t="str">
        <f>J22</f>
        <v>青中</v>
      </c>
      <c r="T16" s="10">
        <v>0</v>
      </c>
      <c r="U16" s="10">
        <v>0</v>
      </c>
      <c r="V16" s="10">
        <v>3</v>
      </c>
      <c r="W16" s="10">
        <f>T16*3+U16+V16*0</f>
        <v>0</v>
      </c>
      <c r="Y16" s="5">
        <v>4</v>
      </c>
      <c r="Z16" s="230" t="s">
        <v>949</v>
      </c>
      <c r="AA16" s="10">
        <v>0</v>
      </c>
      <c r="AB16" s="10">
        <v>0</v>
      </c>
      <c r="AC16" s="10">
        <v>3</v>
      </c>
      <c r="AD16" s="10">
        <f>AA16*3+AB16+AC16*0</f>
        <v>0</v>
      </c>
    </row>
    <row r="17" spans="1:26" ht="20.25" thickBot="1" thickTop="1">
      <c r="A17" s="271"/>
      <c r="B17" s="272">
        <v>12</v>
      </c>
      <c r="C17" s="433" t="s">
        <v>39</v>
      </c>
      <c r="D17" s="434">
        <v>6</v>
      </c>
      <c r="E17" s="436" t="s">
        <v>287</v>
      </c>
      <c r="F17" s="436" t="s">
        <v>99</v>
      </c>
      <c r="G17" s="437" t="s">
        <v>11</v>
      </c>
      <c r="H17" s="269" t="str">
        <f>VLOOKUP(E17,WD!$B$6:$J$102,3,FALSE)</f>
        <v>GIAY</v>
      </c>
      <c r="I17" s="269" t="s">
        <v>99</v>
      </c>
      <c r="J17" s="269" t="str">
        <f>VLOOKUP(G17,WD!$B$6:$J$102,3,FALSE)</f>
        <v>J&amp;I</v>
      </c>
      <c r="K17" s="301">
        <v>2</v>
      </c>
      <c r="L17" s="301">
        <v>42</v>
      </c>
      <c r="M17" s="301">
        <v>0</v>
      </c>
      <c r="N17" s="301">
        <v>0</v>
      </c>
      <c r="O17" s="256" t="s">
        <v>1044</v>
      </c>
      <c r="P17" s="14"/>
      <c r="Q17" s="14"/>
      <c r="R17" s="3"/>
      <c r="S17" s="3"/>
      <c r="Y17" s="3"/>
      <c r="Z17" s="3"/>
    </row>
    <row r="18" spans="1:30" ht="20.25" thickBot="1" thickTop="1">
      <c r="A18" s="271"/>
      <c r="B18" s="263">
        <v>13</v>
      </c>
      <c r="C18" s="443" t="s">
        <v>13</v>
      </c>
      <c r="D18" s="428">
        <v>1</v>
      </c>
      <c r="E18" s="444" t="s">
        <v>288</v>
      </c>
      <c r="F18" s="439" t="s">
        <v>99</v>
      </c>
      <c r="G18" s="440" t="s">
        <v>363</v>
      </c>
      <c r="H18" s="269" t="str">
        <f>VLOOKUP(E18,WD!$B$6:$J$102,3,FALSE)</f>
        <v>2i's Beach Team</v>
      </c>
      <c r="I18" s="269" t="s">
        <v>99</v>
      </c>
      <c r="J18" s="269" t="str">
        <f>VLOOKUP(G18,WD!$B$6:$J$102,3,FALSE)</f>
        <v>青中</v>
      </c>
      <c r="K18" s="252">
        <v>2</v>
      </c>
      <c r="L18" s="252">
        <v>42</v>
      </c>
      <c r="M18" s="252">
        <v>9</v>
      </c>
      <c r="N18" s="252">
        <v>0</v>
      </c>
      <c r="O18" s="256" t="s">
        <v>1045</v>
      </c>
      <c r="P18" s="12"/>
      <c r="Q18" s="12"/>
      <c r="R18" s="7" t="s">
        <v>117</v>
      </c>
      <c r="S18" s="8" t="s">
        <v>118</v>
      </c>
      <c r="T18" s="8" t="s">
        <v>119</v>
      </c>
      <c r="U18" s="8" t="s">
        <v>935</v>
      </c>
      <c r="V18" s="8" t="s">
        <v>120</v>
      </c>
      <c r="W18" s="8" t="s">
        <v>121</v>
      </c>
      <c r="Y18" s="7" t="s">
        <v>117</v>
      </c>
      <c r="Z18" s="8" t="s">
        <v>118</v>
      </c>
      <c r="AA18" s="8" t="s">
        <v>119</v>
      </c>
      <c r="AB18" s="8" t="s">
        <v>935</v>
      </c>
      <c r="AC18" s="8" t="s">
        <v>120</v>
      </c>
      <c r="AD18" s="8" t="s">
        <v>121</v>
      </c>
    </row>
    <row r="19" spans="1:30" ht="20.25" thickBot="1" thickTop="1">
      <c r="A19" s="271" t="e">
        <f>IF(#REF!&lt;&gt;#REF!,#REF!,"")</f>
        <v>#REF!</v>
      </c>
      <c r="B19" s="272">
        <v>14</v>
      </c>
      <c r="C19" s="441" t="s">
        <v>13</v>
      </c>
      <c r="D19" s="428">
        <v>2</v>
      </c>
      <c r="E19" s="429" t="s">
        <v>14</v>
      </c>
      <c r="F19" s="430" t="s">
        <v>99</v>
      </c>
      <c r="G19" s="431" t="s">
        <v>15</v>
      </c>
      <c r="H19" s="269" t="str">
        <f>VLOOKUP(E19,WD!$B$6:$J$102,3,FALSE)</f>
        <v>YanYeeC9</v>
      </c>
      <c r="I19" s="269" t="s">
        <v>99</v>
      </c>
      <c r="J19" s="269" t="str">
        <f>VLOOKUP(G19,WD!$B$6:$J$102,3,FALSE)</f>
        <v>SURVIVOR</v>
      </c>
      <c r="K19" s="252">
        <v>1</v>
      </c>
      <c r="L19" s="252">
        <v>38</v>
      </c>
      <c r="M19" s="252">
        <v>26</v>
      </c>
      <c r="N19" s="252">
        <v>1</v>
      </c>
      <c r="O19" s="256" t="s">
        <v>1046</v>
      </c>
      <c r="P19" s="12"/>
      <c r="Q19" s="12" t="s">
        <v>58</v>
      </c>
      <c r="R19" s="5">
        <v>1</v>
      </c>
      <c r="S19" s="11" t="str">
        <f>H31</f>
        <v>葵青 - 肥妹</v>
      </c>
      <c r="T19" s="10">
        <v>3</v>
      </c>
      <c r="U19" s="10">
        <v>0</v>
      </c>
      <c r="V19" s="10">
        <v>0</v>
      </c>
      <c r="W19" s="10">
        <f>T19*3+U19+V19*0</f>
        <v>9</v>
      </c>
      <c r="X19" s="6" t="s">
        <v>7</v>
      </c>
      <c r="Y19" s="5">
        <v>1</v>
      </c>
      <c r="Z19" s="230" t="s">
        <v>983</v>
      </c>
      <c r="AA19" s="10">
        <v>1</v>
      </c>
      <c r="AB19" s="10">
        <v>1</v>
      </c>
      <c r="AC19" s="10">
        <v>0</v>
      </c>
      <c r="AD19" s="10">
        <v>4</v>
      </c>
    </row>
    <row r="20" spans="1:30" ht="20.25" thickBot="1" thickTop="1">
      <c r="A20" s="271" t="e">
        <f>IF(#REF!&lt;&gt;#REF!,#REF!,"")</f>
        <v>#REF!</v>
      </c>
      <c r="B20" s="263">
        <v>15</v>
      </c>
      <c r="C20" s="441" t="s">
        <v>13</v>
      </c>
      <c r="D20" s="428">
        <v>3</v>
      </c>
      <c r="E20" s="429" t="s">
        <v>288</v>
      </c>
      <c r="F20" s="430" t="s">
        <v>99</v>
      </c>
      <c r="G20" s="431" t="s">
        <v>15</v>
      </c>
      <c r="H20" s="269" t="str">
        <f>VLOOKUP(E20,WD!$B$6:$J$102,3,FALSE)</f>
        <v>2i's Beach Team</v>
      </c>
      <c r="I20" s="269" t="s">
        <v>99</v>
      </c>
      <c r="J20" s="269" t="str">
        <f>VLOOKUP(G20,WD!$B$6:$J$102,3,FALSE)</f>
        <v>SURVIVOR</v>
      </c>
      <c r="K20" s="252">
        <v>2</v>
      </c>
      <c r="L20" s="252">
        <v>42</v>
      </c>
      <c r="M20" s="252">
        <v>11</v>
      </c>
      <c r="N20" s="252">
        <v>0</v>
      </c>
      <c r="O20" s="256" t="s">
        <v>934</v>
      </c>
      <c r="P20" s="12"/>
      <c r="Q20" s="12"/>
      <c r="R20" s="9">
        <v>2</v>
      </c>
      <c r="S20" s="11" t="str">
        <f>J31</f>
        <v>羚靖</v>
      </c>
      <c r="T20" s="10">
        <v>2</v>
      </c>
      <c r="U20" s="10">
        <v>0</v>
      </c>
      <c r="V20" s="10">
        <v>1</v>
      </c>
      <c r="W20" s="10">
        <f>T20*3+U20+V20*0</f>
        <v>6</v>
      </c>
      <c r="Y20" s="9">
        <v>2</v>
      </c>
      <c r="Z20" s="230" t="s">
        <v>984</v>
      </c>
      <c r="AA20" s="10">
        <v>0</v>
      </c>
      <c r="AB20" s="10">
        <v>2</v>
      </c>
      <c r="AC20" s="10">
        <v>1</v>
      </c>
      <c r="AD20" s="10">
        <v>2</v>
      </c>
    </row>
    <row r="21" spans="1:30" ht="20.25" thickBot="1" thickTop="1">
      <c r="A21" s="271" t="e">
        <f>IF(#REF!&lt;&gt;#REF!,#REF!,"")</f>
        <v>#REF!</v>
      </c>
      <c r="B21" s="272">
        <v>16</v>
      </c>
      <c r="C21" s="441" t="s">
        <v>13</v>
      </c>
      <c r="D21" s="428">
        <v>4</v>
      </c>
      <c r="E21" s="429" t="s">
        <v>14</v>
      </c>
      <c r="F21" s="430" t="s">
        <v>99</v>
      </c>
      <c r="G21" s="431" t="s">
        <v>363</v>
      </c>
      <c r="H21" s="269" t="str">
        <f>VLOOKUP(E21,WD!$B$6:$J$102,3,FALSE)</f>
        <v>YanYeeC9</v>
      </c>
      <c r="I21" s="269" t="s">
        <v>99</v>
      </c>
      <c r="J21" s="269" t="str">
        <f>VLOOKUP(G21,WD!$B$6:$J$102,3,FALSE)</f>
        <v>青中</v>
      </c>
      <c r="K21" s="252">
        <v>2</v>
      </c>
      <c r="L21" s="252">
        <v>42</v>
      </c>
      <c r="M21" s="252">
        <v>9</v>
      </c>
      <c r="N21" s="252">
        <v>0</v>
      </c>
      <c r="O21" s="256" t="s">
        <v>1047</v>
      </c>
      <c r="P21" s="12"/>
      <c r="Q21" s="12"/>
      <c r="R21" s="5">
        <v>3</v>
      </c>
      <c r="S21" s="11" t="str">
        <f>H30</f>
        <v>C FOR CHOCO</v>
      </c>
      <c r="T21" s="10">
        <v>1</v>
      </c>
      <c r="U21" s="10">
        <v>0</v>
      </c>
      <c r="V21" s="10">
        <v>2</v>
      </c>
      <c r="W21" s="10">
        <f>T21*3+U21+V21*0</f>
        <v>3</v>
      </c>
      <c r="Y21" s="5">
        <v>3</v>
      </c>
      <c r="Z21" s="230" t="s">
        <v>985</v>
      </c>
      <c r="AA21" s="10">
        <v>0</v>
      </c>
      <c r="AB21" s="10">
        <v>1</v>
      </c>
      <c r="AC21" s="10">
        <v>1</v>
      </c>
      <c r="AD21" s="10">
        <v>1</v>
      </c>
    </row>
    <row r="22" spans="1:30" ht="20.25" thickBot="1" thickTop="1">
      <c r="A22" s="271" t="e">
        <f>IF(#REF!&lt;&gt;#REF!,#REF!,"")</f>
        <v>#REF!</v>
      </c>
      <c r="B22" s="263">
        <v>17</v>
      </c>
      <c r="C22" s="441" t="s">
        <v>13</v>
      </c>
      <c r="D22" s="428">
        <v>5</v>
      </c>
      <c r="E22" s="429" t="s">
        <v>15</v>
      </c>
      <c r="F22" s="430" t="s">
        <v>99</v>
      </c>
      <c r="G22" s="431" t="s">
        <v>363</v>
      </c>
      <c r="H22" s="269" t="str">
        <f>VLOOKUP(E22,WD!$B$6:$J$102,3,FALSE)</f>
        <v>SURVIVOR</v>
      </c>
      <c r="I22" s="269" t="s">
        <v>99</v>
      </c>
      <c r="J22" s="269" t="str">
        <f>VLOOKUP(G22,WD!$B$6:$J$102,3,FALSE)</f>
        <v>青中</v>
      </c>
      <c r="K22" s="252">
        <v>2</v>
      </c>
      <c r="L22" s="252">
        <v>42</v>
      </c>
      <c r="M22" s="252">
        <v>26</v>
      </c>
      <c r="N22" s="252">
        <v>0</v>
      </c>
      <c r="O22" s="256" t="s">
        <v>1048</v>
      </c>
      <c r="P22" s="12"/>
      <c r="Q22" s="12"/>
      <c r="R22" s="5">
        <v>4</v>
      </c>
      <c r="S22" s="230" t="str">
        <f>J30</f>
        <v>輕鬆</v>
      </c>
      <c r="T22" s="10">
        <v>0</v>
      </c>
      <c r="U22" s="10">
        <v>0</v>
      </c>
      <c r="V22" s="10">
        <v>3</v>
      </c>
      <c r="W22" s="10">
        <f>T22*3+U22+V22*0</f>
        <v>0</v>
      </c>
      <c r="Y22" s="233"/>
      <c r="Z22" s="233" t="s">
        <v>986</v>
      </c>
      <c r="AA22" s="233"/>
      <c r="AB22" s="233"/>
      <c r="AC22" s="233"/>
      <c r="AD22" s="233">
        <v>0</v>
      </c>
    </row>
    <row r="23" spans="1:25" ht="20.25" thickBot="1" thickTop="1">
      <c r="A23" s="271" t="e">
        <f>IF(#REF!&lt;&gt;#REF!,#REF!,"")</f>
        <v>#REF!</v>
      </c>
      <c r="B23" s="272">
        <v>18</v>
      </c>
      <c r="C23" s="433" t="s">
        <v>13</v>
      </c>
      <c r="D23" s="434">
        <v>6</v>
      </c>
      <c r="E23" s="435" t="s">
        <v>288</v>
      </c>
      <c r="F23" s="436" t="s">
        <v>99</v>
      </c>
      <c r="G23" s="437" t="s">
        <v>14</v>
      </c>
      <c r="H23" s="269" t="str">
        <f>VLOOKUP(E23,WD!$B$6:$J$102,3,FALSE)</f>
        <v>2i's Beach Team</v>
      </c>
      <c r="I23" s="269" t="s">
        <v>99</v>
      </c>
      <c r="J23" s="269" t="str">
        <f>VLOOKUP(G23,WD!$B$6:$J$102,3,FALSE)</f>
        <v>YanYeeC9</v>
      </c>
      <c r="K23" s="252">
        <v>2</v>
      </c>
      <c r="L23" s="252">
        <v>42</v>
      </c>
      <c r="M23" s="252">
        <v>15</v>
      </c>
      <c r="N23" s="252">
        <v>0</v>
      </c>
      <c r="O23" s="256" t="s">
        <v>1049</v>
      </c>
      <c r="P23" s="12"/>
      <c r="Q23" s="12"/>
      <c r="R23" s="3"/>
      <c r="Y23" s="3"/>
    </row>
    <row r="24" spans="1:30" ht="20.25" thickBot="1" thickTop="1">
      <c r="A24" s="271" t="e">
        <f>IF(#REF!&lt;&gt;#REF!,#REF!,"")</f>
        <v>#REF!</v>
      </c>
      <c r="B24" s="263">
        <v>19</v>
      </c>
      <c r="C24" s="427" t="s">
        <v>16</v>
      </c>
      <c r="D24" s="428">
        <v>1</v>
      </c>
      <c r="E24" s="429" t="s">
        <v>334</v>
      </c>
      <c r="F24" s="430" t="s">
        <v>99</v>
      </c>
      <c r="G24" s="431" t="s">
        <v>364</v>
      </c>
      <c r="H24" s="269" t="str">
        <f>VLOOKUP(E24,WD!$B$6:$J$102,3,FALSE)</f>
        <v>ST</v>
      </c>
      <c r="I24" s="269" t="s">
        <v>99</v>
      </c>
      <c r="J24" s="269" t="str">
        <f>VLOOKUP(G24,WD!$B$6:$J$102,3,FALSE)</f>
        <v>CHINGCHUNG</v>
      </c>
      <c r="K24" s="252">
        <v>2</v>
      </c>
      <c r="L24" s="252">
        <f>21+21</f>
        <v>42</v>
      </c>
      <c r="M24" s="252">
        <f>9+7</f>
        <v>16</v>
      </c>
      <c r="N24" s="252">
        <v>0</v>
      </c>
      <c r="O24" s="256" t="s">
        <v>1050</v>
      </c>
      <c r="P24" s="12"/>
      <c r="Q24" s="12" t="s">
        <v>59</v>
      </c>
      <c r="R24" s="7" t="s">
        <v>117</v>
      </c>
      <c r="S24" s="8" t="s">
        <v>118</v>
      </c>
      <c r="T24" s="8" t="s">
        <v>119</v>
      </c>
      <c r="U24" s="8" t="s">
        <v>935</v>
      </c>
      <c r="V24" s="8" t="s">
        <v>120</v>
      </c>
      <c r="W24" s="8" t="s">
        <v>121</v>
      </c>
      <c r="X24" s="6"/>
      <c r="Y24" s="7"/>
      <c r="Z24" s="8"/>
      <c r="AA24" s="8"/>
      <c r="AB24" s="8"/>
      <c r="AC24" s="8"/>
      <c r="AD24" s="8"/>
    </row>
    <row r="25" spans="1:30" ht="20.25" thickBot="1" thickTop="1">
      <c r="A25" s="271" t="e">
        <f>IF(#REF!&lt;&gt;#REF!,#REF!,"")</f>
        <v>#REF!</v>
      </c>
      <c r="B25" s="272">
        <v>20</v>
      </c>
      <c r="C25" s="427" t="s">
        <v>16</v>
      </c>
      <c r="D25" s="428">
        <v>2</v>
      </c>
      <c r="E25" s="429" t="s">
        <v>17</v>
      </c>
      <c r="F25" s="430" t="s">
        <v>99</v>
      </c>
      <c r="G25" s="431" t="s">
        <v>18</v>
      </c>
      <c r="H25" s="269" t="str">
        <f>VLOOKUP(E25,WD!$B$6:$J$102,3,FALSE)</f>
        <v>下手</v>
      </c>
      <c r="I25" s="269" t="s">
        <v>99</v>
      </c>
      <c r="J25" s="269" t="str">
        <f>VLOOKUP(G25,WD!$B$6:$J$102,3,FALSE)</f>
        <v>Lam&amp;zoe</v>
      </c>
      <c r="K25" s="252">
        <v>2</v>
      </c>
      <c r="L25" s="252">
        <f>21+21</f>
        <v>42</v>
      </c>
      <c r="M25" s="252">
        <f>17+14</f>
        <v>31</v>
      </c>
      <c r="N25" s="252">
        <v>0</v>
      </c>
      <c r="O25" s="256" t="s">
        <v>1051</v>
      </c>
      <c r="P25" s="12"/>
      <c r="Q25" s="12"/>
      <c r="R25" s="5">
        <v>1</v>
      </c>
      <c r="S25" s="11" t="s">
        <v>951</v>
      </c>
      <c r="T25" s="10">
        <v>1</v>
      </c>
      <c r="U25" s="10">
        <v>1</v>
      </c>
      <c r="V25" s="10">
        <v>0</v>
      </c>
      <c r="W25" s="10">
        <f>T25*3+U25+V25*0</f>
        <v>4</v>
      </c>
      <c r="Y25" s="3"/>
      <c r="Z25" s="12"/>
      <c r="AA25" s="13"/>
      <c r="AB25" s="13"/>
      <c r="AC25" s="13"/>
      <c r="AD25" s="13"/>
    </row>
    <row r="26" spans="1:30" ht="20.25" thickBot="1" thickTop="1">
      <c r="A26" s="271" t="e">
        <f>IF(#REF!&lt;&gt;#REF!,#REF!,"")</f>
        <v>#REF!</v>
      </c>
      <c r="B26" s="263">
        <v>21</v>
      </c>
      <c r="C26" s="427" t="s">
        <v>16</v>
      </c>
      <c r="D26" s="428">
        <v>3</v>
      </c>
      <c r="E26" s="429" t="s">
        <v>334</v>
      </c>
      <c r="F26" s="430" t="s">
        <v>99</v>
      </c>
      <c r="G26" s="431" t="s">
        <v>18</v>
      </c>
      <c r="H26" s="269" t="str">
        <f>VLOOKUP(E26,WD!$B$6:$J$102,3,FALSE)</f>
        <v>ST</v>
      </c>
      <c r="I26" s="269" t="s">
        <v>99</v>
      </c>
      <c r="J26" s="269" t="str">
        <f>VLOOKUP(G26,WD!$B$6:$J$102,3,FALSE)</f>
        <v>Lam&amp;zoe</v>
      </c>
      <c r="K26" s="252">
        <v>2</v>
      </c>
      <c r="L26" s="252">
        <f>21+21</f>
        <v>42</v>
      </c>
      <c r="M26" s="252">
        <f>5+6</f>
        <v>11</v>
      </c>
      <c r="N26" s="252">
        <v>0</v>
      </c>
      <c r="O26" s="256" t="s">
        <v>962</v>
      </c>
      <c r="P26" s="12"/>
      <c r="Q26" s="12"/>
      <c r="R26" s="9">
        <v>2</v>
      </c>
      <c r="S26" s="11" t="s">
        <v>952</v>
      </c>
      <c r="T26" s="10">
        <v>1</v>
      </c>
      <c r="U26" s="10">
        <v>1</v>
      </c>
      <c r="V26" s="10">
        <v>0</v>
      </c>
      <c r="W26" s="10">
        <f>T26*3+U26+V26*0</f>
        <v>4</v>
      </c>
      <c r="Y26" s="205"/>
      <c r="Z26" s="12"/>
      <c r="AA26" s="13"/>
      <c r="AB26" s="13"/>
      <c r="AC26" s="13"/>
      <c r="AD26" s="13"/>
    </row>
    <row r="27" spans="1:30" ht="20.25" thickBot="1" thickTop="1">
      <c r="A27" s="271" t="e">
        <f>IF(#REF!&lt;&gt;#REF!,#REF!,"")</f>
        <v>#REF!</v>
      </c>
      <c r="B27" s="272">
        <v>22</v>
      </c>
      <c r="C27" s="427" t="s">
        <v>16</v>
      </c>
      <c r="D27" s="428">
        <v>4</v>
      </c>
      <c r="E27" s="429" t="s">
        <v>17</v>
      </c>
      <c r="F27" s="430" t="s">
        <v>99</v>
      </c>
      <c r="G27" s="431" t="s">
        <v>364</v>
      </c>
      <c r="H27" s="269" t="str">
        <f>VLOOKUP(E27,WD!$B$6:$J$102,3,FALSE)</f>
        <v>下手</v>
      </c>
      <c r="I27" s="269" t="s">
        <v>99</v>
      </c>
      <c r="J27" s="269" t="str">
        <f>VLOOKUP(G27,WD!$B$6:$J$102,3,FALSE)</f>
        <v>CHINGCHUNG</v>
      </c>
      <c r="K27" s="252">
        <v>2</v>
      </c>
      <c r="L27" s="252">
        <f>22+21</f>
        <v>43</v>
      </c>
      <c r="M27" s="252">
        <f>20+8</f>
        <v>28</v>
      </c>
      <c r="N27" s="252">
        <v>0</v>
      </c>
      <c r="O27" s="256" t="s">
        <v>1052</v>
      </c>
      <c r="P27" s="12"/>
      <c r="Q27" s="12"/>
      <c r="R27" s="5">
        <v>3</v>
      </c>
      <c r="S27" s="11" t="s">
        <v>953</v>
      </c>
      <c r="T27" s="10">
        <v>0</v>
      </c>
      <c r="U27" s="10">
        <v>0</v>
      </c>
      <c r="V27" s="10">
        <v>2</v>
      </c>
      <c r="W27" s="10">
        <f>T27*3+U27+V27*0</f>
        <v>0</v>
      </c>
      <c r="Y27" s="3"/>
      <c r="Z27" s="12"/>
      <c r="AA27" s="13"/>
      <c r="AB27" s="13"/>
      <c r="AC27" s="13"/>
      <c r="AD27" s="13"/>
    </row>
    <row r="28" spans="1:30" ht="20.25" thickBot="1" thickTop="1">
      <c r="A28" s="271" t="e">
        <f>IF(#REF!&lt;&gt;#REF!,#REF!,"")</f>
        <v>#REF!</v>
      </c>
      <c r="B28" s="263">
        <v>23</v>
      </c>
      <c r="C28" s="427" t="s">
        <v>16</v>
      </c>
      <c r="D28" s="428">
        <v>5</v>
      </c>
      <c r="E28" s="429" t="s">
        <v>18</v>
      </c>
      <c r="F28" s="430" t="s">
        <v>99</v>
      </c>
      <c r="G28" s="431" t="s">
        <v>364</v>
      </c>
      <c r="H28" s="269" t="str">
        <f>VLOOKUP(E28,WD!$B$6:$J$102,3,FALSE)</f>
        <v>Lam&amp;zoe</v>
      </c>
      <c r="I28" s="269" t="s">
        <v>99</v>
      </c>
      <c r="J28" s="269" t="str">
        <f>VLOOKUP(G28,WD!$B$6:$J$102,3,FALSE)</f>
        <v>CHINGCHUNG</v>
      </c>
      <c r="K28" s="252">
        <v>2</v>
      </c>
      <c r="L28" s="252">
        <f>21+21</f>
        <v>42</v>
      </c>
      <c r="M28" s="252">
        <f>6+6</f>
        <v>12</v>
      </c>
      <c r="N28" s="252">
        <v>0</v>
      </c>
      <c r="O28" s="256" t="s">
        <v>1053</v>
      </c>
      <c r="P28" s="12"/>
      <c r="Q28" s="12"/>
      <c r="R28" s="233"/>
      <c r="S28" s="233" t="s">
        <v>950</v>
      </c>
      <c r="T28" s="234"/>
      <c r="U28" s="234"/>
      <c r="V28" s="234"/>
      <c r="W28" s="234">
        <f>T28*3+U28+V28*0</f>
        <v>0</v>
      </c>
      <c r="Y28" s="3"/>
      <c r="Z28" s="206"/>
      <c r="AA28" s="13"/>
      <c r="AB28" s="13"/>
      <c r="AC28" s="13"/>
      <c r="AD28" s="13"/>
    </row>
    <row r="29" spans="1:19" ht="20.25" thickBot="1" thickTop="1">
      <c r="A29" s="271" t="e">
        <f>IF(#REF!&lt;&gt;#REF!,#REF!,"")</f>
        <v>#REF!</v>
      </c>
      <c r="B29" s="272">
        <v>24</v>
      </c>
      <c r="C29" s="427" t="s">
        <v>16</v>
      </c>
      <c r="D29" s="434">
        <v>6</v>
      </c>
      <c r="E29" s="435" t="s">
        <v>334</v>
      </c>
      <c r="F29" s="436" t="s">
        <v>99</v>
      </c>
      <c r="G29" s="437" t="s">
        <v>17</v>
      </c>
      <c r="H29" s="269" t="str">
        <f>VLOOKUP(E29,WD!$B$6:$J$102,3,FALSE)</f>
        <v>ST</v>
      </c>
      <c r="I29" s="269" t="s">
        <v>99</v>
      </c>
      <c r="J29" s="269" t="str">
        <f>VLOOKUP(G29,WD!$B$6:$J$102,3,FALSE)</f>
        <v>下手</v>
      </c>
      <c r="K29" s="252">
        <v>2</v>
      </c>
      <c r="L29" s="252">
        <f>21+21</f>
        <v>42</v>
      </c>
      <c r="M29" s="252">
        <f>9+6</f>
        <v>15</v>
      </c>
      <c r="N29" s="252">
        <v>0</v>
      </c>
      <c r="O29" s="256" t="s">
        <v>1054</v>
      </c>
      <c r="P29" s="12"/>
      <c r="Q29" s="12"/>
      <c r="R29" s="3"/>
      <c r="S29" s="3"/>
    </row>
    <row r="30" spans="1:30" ht="20.25" thickBot="1" thickTop="1">
      <c r="A30" s="271" t="e">
        <f>IF(#REF!&lt;&gt;#REF!,#REF!,"")</f>
        <v>#REF!</v>
      </c>
      <c r="B30" s="263">
        <v>25</v>
      </c>
      <c r="C30" s="443" t="s">
        <v>58</v>
      </c>
      <c r="D30" s="428">
        <v>1</v>
      </c>
      <c r="E30" s="429" t="s">
        <v>55</v>
      </c>
      <c r="F30" s="430" t="s">
        <v>99</v>
      </c>
      <c r="G30" s="431" t="s">
        <v>365</v>
      </c>
      <c r="H30" s="269" t="str">
        <f>VLOOKUP(E30,WD!$B$6:$J$102,3,FALSE)</f>
        <v>C FOR CHOCO</v>
      </c>
      <c r="I30" s="269" t="s">
        <v>99</v>
      </c>
      <c r="J30" s="269" t="str">
        <f>VLOOKUP(G30,WD!$B$6:$J$102,3,FALSE)</f>
        <v>輕鬆</v>
      </c>
      <c r="K30" s="252">
        <v>2</v>
      </c>
      <c r="L30" s="252">
        <v>42</v>
      </c>
      <c r="M30" s="252">
        <v>30</v>
      </c>
      <c r="N30" s="252">
        <v>0</v>
      </c>
      <c r="O30" s="256" t="s">
        <v>933</v>
      </c>
      <c r="P30" s="12"/>
      <c r="Q30" s="12"/>
      <c r="R30" s="204"/>
      <c r="S30" s="12"/>
      <c r="T30" s="12"/>
      <c r="U30" s="12"/>
      <c r="V30" s="12"/>
      <c r="W30" s="12"/>
      <c r="X30" s="205"/>
      <c r="Y30" s="3"/>
      <c r="Z30" s="3"/>
      <c r="AA30" s="3"/>
      <c r="AB30" s="3"/>
      <c r="AC30" s="3"/>
      <c r="AD30" s="3"/>
    </row>
    <row r="31" spans="1:30" ht="20.25" thickBot="1" thickTop="1">
      <c r="A31" s="271" t="e">
        <f>IF(#REF!&lt;&gt;#REF!,#REF!,"")</f>
        <v>#REF!</v>
      </c>
      <c r="B31" s="272">
        <v>26</v>
      </c>
      <c r="C31" s="441" t="s">
        <v>58</v>
      </c>
      <c r="D31" s="428">
        <v>2</v>
      </c>
      <c r="E31" s="429" t="s">
        <v>74</v>
      </c>
      <c r="F31" s="430" t="s">
        <v>99</v>
      </c>
      <c r="G31" s="431" t="s">
        <v>110</v>
      </c>
      <c r="H31" s="269" t="str">
        <f>VLOOKUP(E31,WD!$B$6:$J$102,3,FALSE)</f>
        <v>葵青 - 肥妹</v>
      </c>
      <c r="I31" s="269" t="s">
        <v>99</v>
      </c>
      <c r="J31" s="269" t="str">
        <f>VLOOKUP(G31,WD!$B$6:$J$102,3,FALSE)</f>
        <v>羚靖</v>
      </c>
      <c r="K31" s="252">
        <v>2</v>
      </c>
      <c r="L31" s="252">
        <v>42</v>
      </c>
      <c r="M31" s="252">
        <v>25</v>
      </c>
      <c r="N31" s="252">
        <v>0</v>
      </c>
      <c r="O31" s="256" t="s">
        <v>1055</v>
      </c>
      <c r="P31" s="12"/>
      <c r="Q31" s="12"/>
      <c r="R31" s="3"/>
      <c r="S31" s="12"/>
      <c r="T31" s="13"/>
      <c r="U31" s="13"/>
      <c r="V31" s="13"/>
      <c r="W31" s="13"/>
      <c r="X31" s="3"/>
      <c r="Y31" s="3"/>
      <c r="Z31" s="12"/>
      <c r="AA31" s="13"/>
      <c r="AB31" s="13"/>
      <c r="AC31" s="13"/>
      <c r="AD31" s="13"/>
    </row>
    <row r="32" spans="1:30" ht="20.25" thickBot="1" thickTop="1">
      <c r="A32" s="271" t="e">
        <f>IF(#REF!&lt;&gt;#REF!,#REF!,"")</f>
        <v>#REF!</v>
      </c>
      <c r="B32" s="263">
        <v>27</v>
      </c>
      <c r="C32" s="441" t="s">
        <v>58</v>
      </c>
      <c r="D32" s="428">
        <v>3</v>
      </c>
      <c r="E32" s="429" t="s">
        <v>55</v>
      </c>
      <c r="F32" s="430" t="s">
        <v>99</v>
      </c>
      <c r="G32" s="431" t="s">
        <v>110</v>
      </c>
      <c r="H32" s="269" t="str">
        <f>VLOOKUP(E32,WD!$B$6:$J$102,3,FALSE)</f>
        <v>C FOR CHOCO</v>
      </c>
      <c r="I32" s="269" t="s">
        <v>99</v>
      </c>
      <c r="J32" s="269" t="str">
        <f>VLOOKUP(G32,WD!$B$6:$J$102,3,FALSE)</f>
        <v>羚靖</v>
      </c>
      <c r="K32" s="252">
        <v>0</v>
      </c>
      <c r="L32" s="252">
        <v>32</v>
      </c>
      <c r="M32" s="252">
        <v>42</v>
      </c>
      <c r="N32" s="252">
        <v>2</v>
      </c>
      <c r="O32" s="256" t="s">
        <v>1056</v>
      </c>
      <c r="P32" s="12"/>
      <c r="Q32" s="12"/>
      <c r="R32" s="205"/>
      <c r="S32" s="12"/>
      <c r="T32" s="13"/>
      <c r="U32" s="13"/>
      <c r="V32" s="13"/>
      <c r="W32" s="13"/>
      <c r="X32" s="3"/>
      <c r="Y32" s="205"/>
      <c r="Z32" s="12"/>
      <c r="AA32" s="13"/>
      <c r="AB32" s="13"/>
      <c r="AC32" s="13"/>
      <c r="AD32" s="13"/>
    </row>
    <row r="33" spans="1:30" ht="20.25" thickBot="1" thickTop="1">
      <c r="A33" s="271" t="e">
        <f>IF(#REF!&lt;&gt;#REF!,#REF!,"")</f>
        <v>#REF!</v>
      </c>
      <c r="B33" s="272">
        <v>28</v>
      </c>
      <c r="C33" s="441" t="s">
        <v>58</v>
      </c>
      <c r="D33" s="428">
        <v>4</v>
      </c>
      <c r="E33" s="429" t="s">
        <v>74</v>
      </c>
      <c r="F33" s="430" t="s">
        <v>99</v>
      </c>
      <c r="G33" s="431" t="s">
        <v>365</v>
      </c>
      <c r="H33" s="269" t="str">
        <f>VLOOKUP(E33,WD!$B$6:$J$102,3,FALSE)</f>
        <v>葵青 - 肥妹</v>
      </c>
      <c r="I33" s="307" t="s">
        <v>99</v>
      </c>
      <c r="J33" s="269" t="str">
        <f>VLOOKUP(G33,WD!$B$6:$J$102,3,FALSE)</f>
        <v>輕鬆</v>
      </c>
      <c r="K33" s="252">
        <v>2</v>
      </c>
      <c r="L33" s="252">
        <v>42</v>
      </c>
      <c r="M33" s="252">
        <v>11</v>
      </c>
      <c r="N33" s="252">
        <v>0</v>
      </c>
      <c r="O33" s="256" t="s">
        <v>1057</v>
      </c>
      <c r="P33" s="12"/>
      <c r="Q33" s="12"/>
      <c r="R33" s="3"/>
      <c r="S33" s="12"/>
      <c r="T33" s="13"/>
      <c r="U33" s="13"/>
      <c r="V33" s="13"/>
      <c r="W33" s="13"/>
      <c r="X33" s="3"/>
      <c r="Y33" s="3"/>
      <c r="Z33" s="12"/>
      <c r="AA33" s="13"/>
      <c r="AB33" s="13"/>
      <c r="AC33" s="13"/>
      <c r="AD33" s="13"/>
    </row>
    <row r="34" spans="1:30" ht="20.25" thickBot="1" thickTop="1">
      <c r="A34" s="271" t="e">
        <f>IF(#REF!&lt;&gt;#REF!,#REF!,"")</f>
        <v>#REF!</v>
      </c>
      <c r="B34" s="263">
        <v>29</v>
      </c>
      <c r="C34" s="441" t="s">
        <v>58</v>
      </c>
      <c r="D34" s="428">
        <v>5</v>
      </c>
      <c r="E34" s="429" t="s">
        <v>110</v>
      </c>
      <c r="F34" s="430" t="s">
        <v>99</v>
      </c>
      <c r="G34" s="431" t="s">
        <v>365</v>
      </c>
      <c r="H34" s="269" t="str">
        <f>VLOOKUP(E34,WD!$B$6:$J$102,3,FALSE)</f>
        <v>羚靖</v>
      </c>
      <c r="I34" s="308" t="s">
        <v>99</v>
      </c>
      <c r="J34" s="269" t="str">
        <f>VLOOKUP(G34,WD!$B$6:$J$102,3,FALSE)</f>
        <v>輕鬆</v>
      </c>
      <c r="K34" s="252">
        <v>2</v>
      </c>
      <c r="L34" s="252">
        <v>42</v>
      </c>
      <c r="M34" s="252">
        <v>22</v>
      </c>
      <c r="N34" s="252">
        <v>0</v>
      </c>
      <c r="O34" s="256" t="s">
        <v>996</v>
      </c>
      <c r="P34" s="12"/>
      <c r="Q34" s="12"/>
      <c r="R34" s="3"/>
      <c r="S34" s="206"/>
      <c r="T34" s="13"/>
      <c r="U34" s="13"/>
      <c r="V34" s="13"/>
      <c r="W34" s="13"/>
      <c r="X34" s="3"/>
      <c r="Y34" s="3"/>
      <c r="Z34" s="206"/>
      <c r="AA34" s="13"/>
      <c r="AB34" s="13"/>
      <c r="AC34" s="13"/>
      <c r="AD34" s="13"/>
    </row>
    <row r="35" spans="1:30" ht="20.25" thickBot="1" thickTop="1">
      <c r="A35" s="271" t="e">
        <f>IF(#REF!&lt;&gt;#REF!,#REF!,"")</f>
        <v>#REF!</v>
      </c>
      <c r="B35" s="272">
        <v>30</v>
      </c>
      <c r="C35" s="441" t="s">
        <v>58</v>
      </c>
      <c r="D35" s="434">
        <v>6</v>
      </c>
      <c r="E35" s="435" t="s">
        <v>55</v>
      </c>
      <c r="F35" s="436" t="s">
        <v>99</v>
      </c>
      <c r="G35" s="437" t="s">
        <v>74</v>
      </c>
      <c r="H35" s="269" t="str">
        <f>VLOOKUP(E35,WD!$B$6:$J$102,3,FALSE)</f>
        <v>C FOR CHOCO</v>
      </c>
      <c r="I35" s="269" t="s">
        <v>99</v>
      </c>
      <c r="J35" s="269" t="str">
        <f>VLOOKUP(G35,WD!$B$6:$J$102,3,FALSE)</f>
        <v>葵青 - 肥妹</v>
      </c>
      <c r="K35" s="252">
        <v>0</v>
      </c>
      <c r="L35" s="252">
        <v>26</v>
      </c>
      <c r="M35" s="252">
        <v>42</v>
      </c>
      <c r="N35" s="252">
        <v>2</v>
      </c>
      <c r="O35" s="256" t="s">
        <v>1058</v>
      </c>
      <c r="P35" s="12"/>
      <c r="Q35" s="12"/>
      <c r="R35" s="3"/>
      <c r="S35" s="3"/>
      <c r="T35" s="3"/>
      <c r="U35" s="3"/>
      <c r="V35" s="3"/>
      <c r="W35" s="3"/>
      <c r="X35" s="3"/>
      <c r="Y35" s="3"/>
      <c r="Z35" s="3"/>
      <c r="AA35" s="3"/>
      <c r="AB35" s="3"/>
      <c r="AC35" s="3"/>
      <c r="AD35" s="3"/>
    </row>
    <row r="36" spans="1:30" ht="20.25" thickBot="1" thickTop="1">
      <c r="A36" s="271" t="e">
        <f>IF(#REF!&lt;&gt;#REF!,#REF!,"")</f>
        <v>#REF!</v>
      </c>
      <c r="B36" s="263">
        <v>31</v>
      </c>
      <c r="C36" s="443" t="s">
        <v>7</v>
      </c>
      <c r="D36" s="428">
        <v>1</v>
      </c>
      <c r="E36" s="444" t="s">
        <v>2</v>
      </c>
      <c r="F36" s="439" t="s">
        <v>99</v>
      </c>
      <c r="G36" s="440" t="s">
        <v>366</v>
      </c>
      <c r="H36" s="269" t="str">
        <f>VLOOKUP(E36,WD!$B$6:$J$102,3,FALSE)</f>
        <v>2 CM</v>
      </c>
      <c r="I36" s="269" t="s">
        <v>99</v>
      </c>
      <c r="J36" s="269" t="str">
        <f>VLOOKUP(G36,WD!$B$6:$J$102,3,FALSE)</f>
        <v>souker</v>
      </c>
      <c r="K36" s="445">
        <v>1</v>
      </c>
      <c r="L36" s="445">
        <v>34</v>
      </c>
      <c r="M36" s="445">
        <v>40</v>
      </c>
      <c r="N36" s="445">
        <v>1</v>
      </c>
      <c r="O36" s="446" t="s">
        <v>1059</v>
      </c>
      <c r="P36" s="12"/>
      <c r="Q36" s="12"/>
      <c r="R36" s="204"/>
      <c r="S36" s="12"/>
      <c r="T36" s="12"/>
      <c r="U36" s="12"/>
      <c r="V36" s="12"/>
      <c r="W36" s="12"/>
      <c r="X36" s="205"/>
      <c r="Y36" s="204"/>
      <c r="Z36" s="12"/>
      <c r="AA36" s="12"/>
      <c r="AB36" s="12"/>
      <c r="AC36" s="12"/>
      <c r="AD36" s="12"/>
    </row>
    <row r="37" spans="1:30" ht="20.25" thickBot="1" thickTop="1">
      <c r="A37" s="271" t="e">
        <f>IF(#REF!&lt;&gt;#REF!,#REF!,"")</f>
        <v>#REF!</v>
      </c>
      <c r="B37" s="272">
        <v>32</v>
      </c>
      <c r="C37" s="441" t="s">
        <v>7</v>
      </c>
      <c r="D37" s="428">
        <v>2</v>
      </c>
      <c r="E37" s="429" t="s">
        <v>0</v>
      </c>
      <c r="F37" s="430" t="s">
        <v>99</v>
      </c>
      <c r="G37" s="431" t="s">
        <v>111</v>
      </c>
      <c r="H37" s="269" t="str">
        <f>VLOOKUP(E37,WD!$B$6:$J$102,3,FALSE)</f>
        <v>葵青 - vs蠢嵐</v>
      </c>
      <c r="I37" s="269" t="s">
        <v>99</v>
      </c>
      <c r="J37" s="269" t="str">
        <f>VLOOKUP(G37,WD!$B$6:$J$102,3,FALSE)</f>
        <v>KT</v>
      </c>
      <c r="K37" s="445">
        <v>0</v>
      </c>
      <c r="L37" s="445">
        <v>0</v>
      </c>
      <c r="M37" s="445">
        <v>42</v>
      </c>
      <c r="N37" s="445">
        <v>2</v>
      </c>
      <c r="O37" s="446" t="s">
        <v>1064</v>
      </c>
      <c r="P37" s="12"/>
      <c r="Q37" s="12"/>
      <c r="R37" s="3"/>
      <c r="S37" s="12"/>
      <c r="T37" s="13"/>
      <c r="U37" s="13"/>
      <c r="V37" s="13"/>
      <c r="W37" s="13"/>
      <c r="X37" s="3"/>
      <c r="Y37" s="3"/>
      <c r="Z37" s="12"/>
      <c r="AA37" s="13"/>
      <c r="AB37" s="13"/>
      <c r="AC37" s="13"/>
      <c r="AD37" s="13"/>
    </row>
    <row r="38" spans="1:30" ht="20.25" thickBot="1" thickTop="1">
      <c r="A38" s="271" t="e">
        <f>IF(#REF!&lt;&gt;#REF!,#REF!,"")</f>
        <v>#REF!</v>
      </c>
      <c r="B38" s="263">
        <v>33</v>
      </c>
      <c r="C38" s="441" t="s">
        <v>7</v>
      </c>
      <c r="D38" s="428">
        <v>3</v>
      </c>
      <c r="E38" s="429" t="s">
        <v>2</v>
      </c>
      <c r="F38" s="430" t="s">
        <v>99</v>
      </c>
      <c r="G38" s="431" t="s">
        <v>111</v>
      </c>
      <c r="H38" s="269" t="str">
        <f>VLOOKUP(E38,WD!$B$6:$J$102,3,FALSE)</f>
        <v>2 CM</v>
      </c>
      <c r="I38" s="269" t="s">
        <v>99</v>
      </c>
      <c r="J38" s="269" t="str">
        <f>VLOOKUP(G38,WD!$B$6:$J$102,3,FALSE)</f>
        <v>KT</v>
      </c>
      <c r="K38" s="447">
        <v>1</v>
      </c>
      <c r="L38" s="447">
        <v>31</v>
      </c>
      <c r="M38" s="447">
        <v>32</v>
      </c>
      <c r="N38" s="447">
        <v>1</v>
      </c>
      <c r="O38" s="448" t="s">
        <v>1229</v>
      </c>
      <c r="P38" s="15"/>
      <c r="Q38" s="12"/>
      <c r="R38" s="205"/>
      <c r="S38" s="12"/>
      <c r="T38" s="13"/>
      <c r="U38" s="13"/>
      <c r="V38" s="13"/>
      <c r="W38" s="13"/>
      <c r="X38" s="3"/>
      <c r="Y38" s="205"/>
      <c r="Z38" s="12"/>
      <c r="AA38" s="13"/>
      <c r="AB38" s="13"/>
      <c r="AC38" s="13"/>
      <c r="AD38" s="13"/>
    </row>
    <row r="39" spans="1:30" ht="20.25" thickBot="1" thickTop="1">
      <c r="A39" s="271" t="e">
        <f>IF(#REF!&lt;&gt;#REF!,#REF!,"")</f>
        <v>#REF!</v>
      </c>
      <c r="B39" s="272">
        <v>34</v>
      </c>
      <c r="C39" s="441" t="s">
        <v>7</v>
      </c>
      <c r="D39" s="428">
        <v>4</v>
      </c>
      <c r="E39" s="429" t="s">
        <v>0</v>
      </c>
      <c r="F39" s="430" t="s">
        <v>99</v>
      </c>
      <c r="G39" s="431" t="s">
        <v>366</v>
      </c>
      <c r="H39" s="269" t="str">
        <f>VLOOKUP(E39,WD!$B$6:$J$102,3,FALSE)</f>
        <v>葵青 - vs蠢嵐</v>
      </c>
      <c r="I39" s="269" t="s">
        <v>99</v>
      </c>
      <c r="J39" s="269" t="str">
        <f>VLOOKUP(G39,WD!$B$6:$J$102,3,FALSE)</f>
        <v>souker</v>
      </c>
      <c r="K39" s="445">
        <v>0</v>
      </c>
      <c r="L39" s="445">
        <v>0</v>
      </c>
      <c r="M39" s="445">
        <v>42</v>
      </c>
      <c r="N39" s="445">
        <v>2</v>
      </c>
      <c r="O39" s="446" t="s">
        <v>1064</v>
      </c>
      <c r="P39" s="12"/>
      <c r="Q39" s="12"/>
      <c r="R39" s="3"/>
      <c r="S39" s="206"/>
      <c r="T39" s="13"/>
      <c r="U39" s="13"/>
      <c r="V39" s="13"/>
      <c r="W39" s="13"/>
      <c r="X39" s="3"/>
      <c r="Y39" s="3"/>
      <c r="Z39" s="206"/>
      <c r="AA39" s="13"/>
      <c r="AB39" s="13"/>
      <c r="AC39" s="13"/>
      <c r="AD39" s="13"/>
    </row>
    <row r="40" spans="1:30" ht="20.25" thickBot="1" thickTop="1">
      <c r="A40" s="271" t="e">
        <f>IF(#REF!&lt;&gt;#REF!,#REF!,"")</f>
        <v>#REF!</v>
      </c>
      <c r="B40" s="263">
        <v>35</v>
      </c>
      <c r="C40" s="441" t="s">
        <v>7</v>
      </c>
      <c r="D40" s="428">
        <v>5</v>
      </c>
      <c r="E40" s="429" t="s">
        <v>111</v>
      </c>
      <c r="F40" s="430" t="s">
        <v>99</v>
      </c>
      <c r="G40" s="431" t="s">
        <v>366</v>
      </c>
      <c r="H40" s="269" t="str">
        <f>VLOOKUP(E40,WD!$B$6:$J$102,3,FALSE)</f>
        <v>KT</v>
      </c>
      <c r="I40" s="269" t="s">
        <v>99</v>
      </c>
      <c r="J40" s="269" t="str">
        <f>VLOOKUP(G40,WD!$B$6:$J$102,3,FALSE)</f>
        <v>souker</v>
      </c>
      <c r="K40" s="445">
        <v>0</v>
      </c>
      <c r="L40" s="445">
        <v>22</v>
      </c>
      <c r="M40" s="445">
        <v>42</v>
      </c>
      <c r="N40" s="445">
        <v>2</v>
      </c>
      <c r="O40" s="446" t="s">
        <v>1230</v>
      </c>
      <c r="P40" s="12"/>
      <c r="Q40" s="12"/>
      <c r="R40" s="3"/>
      <c r="S40" s="206"/>
      <c r="T40" s="13"/>
      <c r="U40" s="13"/>
      <c r="V40" s="13"/>
      <c r="W40" s="13"/>
      <c r="X40" s="3"/>
      <c r="Y40" s="3"/>
      <c r="Z40" s="206"/>
      <c r="AA40" s="13"/>
      <c r="AB40" s="13"/>
      <c r="AC40" s="13"/>
      <c r="AD40" s="13"/>
    </row>
    <row r="41" spans="1:30" ht="20.25" thickBot="1" thickTop="1">
      <c r="A41" s="271" t="e">
        <f>IF(#REF!&lt;&gt;#REF!,#REF!,"")</f>
        <v>#REF!</v>
      </c>
      <c r="B41" s="272">
        <v>36</v>
      </c>
      <c r="C41" s="433" t="s">
        <v>7</v>
      </c>
      <c r="D41" s="434">
        <v>6</v>
      </c>
      <c r="E41" s="435" t="s">
        <v>2</v>
      </c>
      <c r="F41" s="436" t="s">
        <v>99</v>
      </c>
      <c r="G41" s="437" t="s">
        <v>0</v>
      </c>
      <c r="H41" s="269" t="str">
        <f>VLOOKUP(E41,WD!$B$6:$J$102,3,FALSE)</f>
        <v>2 CM</v>
      </c>
      <c r="I41" s="269" t="s">
        <v>99</v>
      </c>
      <c r="J41" s="269" t="str">
        <f>VLOOKUP(G41,WD!$B$6:$J$102,3,FALSE)</f>
        <v>葵青 - vs蠢嵐</v>
      </c>
      <c r="K41" s="445">
        <v>2</v>
      </c>
      <c r="L41" s="445">
        <v>42</v>
      </c>
      <c r="M41" s="445">
        <v>0</v>
      </c>
      <c r="N41" s="445">
        <v>0</v>
      </c>
      <c r="O41" s="446" t="s">
        <v>1064</v>
      </c>
      <c r="P41" s="12"/>
      <c r="Q41" s="12"/>
      <c r="R41" s="3"/>
      <c r="S41" s="3"/>
      <c r="T41" s="3"/>
      <c r="U41" s="3"/>
      <c r="V41" s="3"/>
      <c r="W41" s="3"/>
      <c r="X41" s="3"/>
      <c r="Y41" s="3"/>
      <c r="Z41" s="3"/>
      <c r="AA41" s="3"/>
      <c r="AB41" s="3"/>
      <c r="AC41" s="3"/>
      <c r="AD41" s="3"/>
    </row>
    <row r="42" spans="1:30" ht="20.25" thickBot="1" thickTop="1">
      <c r="A42" s="271" t="e">
        <f>IF(#REF!&lt;&gt;#REF!,#REF!,"")</f>
        <v>#REF!</v>
      </c>
      <c r="B42" s="263">
        <v>37</v>
      </c>
      <c r="C42" s="427" t="s">
        <v>50</v>
      </c>
      <c r="D42" s="428">
        <v>1</v>
      </c>
      <c r="E42" s="444" t="s">
        <v>44</v>
      </c>
      <c r="F42" s="439" t="s">
        <v>99</v>
      </c>
      <c r="G42" s="440" t="s">
        <v>51</v>
      </c>
      <c r="H42" s="269" t="str">
        <f>VLOOKUP(E42,WD!$B$6:$J$102,3,FALSE)</f>
        <v>Hello Miami</v>
      </c>
      <c r="I42" s="269" t="s">
        <v>99</v>
      </c>
      <c r="J42" s="269" t="str">
        <f>VLOOKUP(G42,WD!$B$6:$J$102,3,FALSE)</f>
        <v>Bahati</v>
      </c>
      <c r="K42" s="252">
        <v>2</v>
      </c>
      <c r="L42" s="252">
        <f>21+21</f>
        <v>42</v>
      </c>
      <c r="M42" s="252">
        <f>7+8</f>
        <v>15</v>
      </c>
      <c r="N42" s="252">
        <v>0</v>
      </c>
      <c r="O42" s="256" t="s">
        <v>1060</v>
      </c>
      <c r="P42" s="12"/>
      <c r="Q42" s="12"/>
      <c r="R42" s="204"/>
      <c r="S42" s="12"/>
      <c r="T42" s="12"/>
      <c r="U42" s="12"/>
      <c r="V42" s="12"/>
      <c r="W42" s="12"/>
      <c r="X42" s="205"/>
      <c r="Y42" s="204"/>
      <c r="Z42" s="12"/>
      <c r="AA42" s="12"/>
      <c r="AB42" s="12"/>
      <c r="AC42" s="12"/>
      <c r="AD42" s="12"/>
    </row>
    <row r="43" spans="1:30" ht="20.25" thickBot="1" thickTop="1">
      <c r="A43" s="271" t="e">
        <f>IF(#REF!&lt;&gt;#REF!,#REF!,"")</f>
        <v>#REF!</v>
      </c>
      <c r="B43" s="272">
        <v>38</v>
      </c>
      <c r="C43" s="427" t="s">
        <v>50</v>
      </c>
      <c r="D43" s="428">
        <v>2</v>
      </c>
      <c r="E43" s="429" t="s">
        <v>46</v>
      </c>
      <c r="F43" s="430" t="s">
        <v>99</v>
      </c>
      <c r="G43" s="431" t="s">
        <v>48</v>
      </c>
      <c r="H43" s="269" t="str">
        <f>VLOOKUP(E43,WD!$B$6:$J$102,3,FALSE)</f>
        <v>葵青-啫喱冰冰</v>
      </c>
      <c r="I43" s="269" t="s">
        <v>99</v>
      </c>
      <c r="J43" s="269" t="str">
        <f>VLOOKUP(G43,WD!$B$6:$J$102,3,FALSE)</f>
        <v>求其</v>
      </c>
      <c r="K43" s="252">
        <v>2</v>
      </c>
      <c r="L43" s="252">
        <v>42</v>
      </c>
      <c r="M43" s="252">
        <v>0</v>
      </c>
      <c r="N43" s="252">
        <v>0</v>
      </c>
      <c r="O43" s="256" t="s">
        <v>1065</v>
      </c>
      <c r="P43" s="12"/>
      <c r="Q43" s="12"/>
      <c r="R43" s="3"/>
      <c r="S43" s="12"/>
      <c r="T43" s="13"/>
      <c r="U43" s="13"/>
      <c r="V43" s="13"/>
      <c r="W43" s="13"/>
      <c r="X43" s="3"/>
      <c r="Y43" s="3"/>
      <c r="Z43" s="12"/>
      <c r="AA43" s="13"/>
      <c r="AB43" s="13"/>
      <c r="AC43" s="13"/>
      <c r="AD43" s="13"/>
    </row>
    <row r="44" spans="1:30" ht="20.25" thickBot="1" thickTop="1">
      <c r="A44" s="271" t="e">
        <f>IF(#REF!&lt;&gt;#REF!,#REF!,"")</f>
        <v>#REF!</v>
      </c>
      <c r="B44" s="263">
        <v>39</v>
      </c>
      <c r="C44" s="427" t="s">
        <v>50</v>
      </c>
      <c r="D44" s="428">
        <v>3</v>
      </c>
      <c r="E44" s="429" t="s">
        <v>44</v>
      </c>
      <c r="F44" s="430" t="s">
        <v>99</v>
      </c>
      <c r="G44" s="431" t="s">
        <v>48</v>
      </c>
      <c r="H44" s="269" t="str">
        <f>VLOOKUP(E44,WD!$B$6:$J$102,3,FALSE)</f>
        <v>Hello Miami</v>
      </c>
      <c r="I44" s="269" t="s">
        <v>99</v>
      </c>
      <c r="J44" s="269" t="str">
        <f>VLOOKUP(G44,WD!$B$6:$J$102,3,FALSE)</f>
        <v>求其</v>
      </c>
      <c r="K44" s="252">
        <v>2</v>
      </c>
      <c r="L44" s="252">
        <v>42</v>
      </c>
      <c r="M44" s="252">
        <v>0</v>
      </c>
      <c r="N44" s="252">
        <v>0</v>
      </c>
      <c r="O44" s="256" t="s">
        <v>1065</v>
      </c>
      <c r="P44" s="13"/>
      <c r="Q44" s="13"/>
      <c r="R44" s="205"/>
      <c r="S44" s="12"/>
      <c r="T44" s="13"/>
      <c r="U44" s="13"/>
      <c r="V44" s="13"/>
      <c r="W44" s="13"/>
      <c r="X44" s="3"/>
      <c r="Y44" s="205"/>
      <c r="Z44" s="12"/>
      <c r="AA44" s="13"/>
      <c r="AB44" s="13"/>
      <c r="AC44" s="13"/>
      <c r="AD44" s="13"/>
    </row>
    <row r="45" spans="1:30" ht="20.25" thickBot="1" thickTop="1">
      <c r="A45" s="271" t="e">
        <f>IF(#REF!&lt;&gt;#REF!,#REF!,"")</f>
        <v>#REF!</v>
      </c>
      <c r="B45" s="272">
        <v>40</v>
      </c>
      <c r="C45" s="427" t="s">
        <v>50</v>
      </c>
      <c r="D45" s="428">
        <v>4</v>
      </c>
      <c r="E45" s="429" t="s">
        <v>46</v>
      </c>
      <c r="F45" s="430" t="s">
        <v>99</v>
      </c>
      <c r="G45" s="431" t="s">
        <v>51</v>
      </c>
      <c r="H45" s="269" t="str">
        <f>VLOOKUP(E45,WD!$B$6:$J$102,3,FALSE)</f>
        <v>葵青-啫喱冰冰</v>
      </c>
      <c r="I45" s="269" t="s">
        <v>99</v>
      </c>
      <c r="J45" s="269" t="str">
        <f>VLOOKUP(G45,WD!$B$6:$J$102,3,FALSE)</f>
        <v>Bahati</v>
      </c>
      <c r="K45" s="252">
        <v>2</v>
      </c>
      <c r="L45" s="252">
        <f>21+21</f>
        <v>42</v>
      </c>
      <c r="M45" s="252">
        <f>11+16</f>
        <v>27</v>
      </c>
      <c r="N45" s="252">
        <v>0</v>
      </c>
      <c r="O45" s="256"/>
      <c r="P45" s="13"/>
      <c r="Q45" s="12"/>
      <c r="R45" s="3"/>
      <c r="S45" s="206"/>
      <c r="T45" s="13"/>
      <c r="U45" s="13"/>
      <c r="V45" s="13"/>
      <c r="W45" s="13"/>
      <c r="X45" s="3"/>
      <c r="Y45" s="3"/>
      <c r="Z45" s="206"/>
      <c r="AA45" s="13"/>
      <c r="AB45" s="13"/>
      <c r="AC45" s="13"/>
      <c r="AD45" s="13"/>
    </row>
    <row r="46" spans="1:30" ht="20.25" thickBot="1" thickTop="1">
      <c r="A46" s="241"/>
      <c r="B46" s="263">
        <v>41</v>
      </c>
      <c r="C46" s="427" t="s">
        <v>50</v>
      </c>
      <c r="D46" s="428">
        <v>5</v>
      </c>
      <c r="E46" s="429" t="s">
        <v>48</v>
      </c>
      <c r="F46" s="430" t="s">
        <v>99</v>
      </c>
      <c r="G46" s="431" t="s">
        <v>51</v>
      </c>
      <c r="H46" s="269" t="str">
        <f>VLOOKUP(E46,WD!$B$6:$J$102,3,FALSE)</f>
        <v>求其</v>
      </c>
      <c r="I46" s="269" t="s">
        <v>99</v>
      </c>
      <c r="J46" s="269" t="str">
        <f>VLOOKUP(G46,WD!$B$6:$J$102,3,FALSE)</f>
        <v>Bahati</v>
      </c>
      <c r="K46" s="252">
        <v>0</v>
      </c>
      <c r="L46" s="252">
        <v>0</v>
      </c>
      <c r="M46" s="252">
        <v>42</v>
      </c>
      <c r="N46" s="252">
        <v>2</v>
      </c>
      <c r="O46" s="256" t="s">
        <v>1065</v>
      </c>
      <c r="P46" s="12"/>
      <c r="Q46" s="12"/>
      <c r="R46" s="3"/>
      <c r="S46" s="206"/>
      <c r="T46" s="13"/>
      <c r="U46" s="13"/>
      <c r="V46" s="13"/>
      <c r="W46" s="13"/>
      <c r="X46" s="3"/>
      <c r="Y46" s="3"/>
      <c r="Z46" s="206"/>
      <c r="AA46" s="13"/>
      <c r="AB46" s="13"/>
      <c r="AC46" s="13"/>
      <c r="AD46" s="13"/>
    </row>
    <row r="47" spans="1:25" ht="19.5" thickTop="1">
      <c r="A47" s="241"/>
      <c r="B47" s="272">
        <v>42</v>
      </c>
      <c r="C47" s="433" t="s">
        <v>50</v>
      </c>
      <c r="D47" s="434">
        <v>6</v>
      </c>
      <c r="E47" s="435" t="s">
        <v>44</v>
      </c>
      <c r="F47" s="436" t="s">
        <v>99</v>
      </c>
      <c r="G47" s="437" t="s">
        <v>46</v>
      </c>
      <c r="H47" s="307" t="str">
        <f>VLOOKUP(E47,WD!$B$6:$J$102,3,FALSE)</f>
        <v>Hello Miami</v>
      </c>
      <c r="I47" s="307" t="s">
        <v>99</v>
      </c>
      <c r="J47" s="307" t="str">
        <f>VLOOKUP(G47,WD!$B$6:$J$102,3,FALSE)</f>
        <v>葵青-啫喱冰冰</v>
      </c>
      <c r="K47" s="252">
        <v>1</v>
      </c>
      <c r="L47" s="252">
        <f>19+21</f>
        <v>40</v>
      </c>
      <c r="M47" s="252">
        <f>21+19</f>
        <v>40</v>
      </c>
      <c r="N47" s="252">
        <v>1</v>
      </c>
      <c r="O47" s="256" t="s">
        <v>1061</v>
      </c>
      <c r="P47" s="12"/>
      <c r="Q47" s="12"/>
      <c r="R47" s="3"/>
      <c r="Y47" s="3"/>
    </row>
    <row r="48" spans="1:30" ht="18.75" hidden="1">
      <c r="A48" s="241"/>
      <c r="B48" s="263">
        <v>43</v>
      </c>
      <c r="C48" s="427" t="s">
        <v>19</v>
      </c>
      <c r="D48" s="428">
        <v>1</v>
      </c>
      <c r="E48" s="429" t="s">
        <v>45</v>
      </c>
      <c r="F48" s="430" t="s">
        <v>99</v>
      </c>
      <c r="G48" s="431" t="s">
        <v>52</v>
      </c>
      <c r="H48" s="308" t="e">
        <f>VLOOKUP(E48,WD!$B$6:$J$102,3,FALSE)</f>
        <v>#N/A</v>
      </c>
      <c r="I48" s="308" t="s">
        <v>99</v>
      </c>
      <c r="J48" s="308" t="e">
        <f>VLOOKUP(G48,WD!$B$6:$J$102,3,FALSE)</f>
        <v>#N/A</v>
      </c>
      <c r="K48" s="252"/>
      <c r="L48" s="252"/>
      <c r="M48" s="252"/>
      <c r="N48" s="252"/>
      <c r="O48" s="256"/>
      <c r="P48" s="12"/>
      <c r="Q48" s="12" t="s">
        <v>165</v>
      </c>
      <c r="R48" s="7" t="s">
        <v>117</v>
      </c>
      <c r="S48" s="8" t="s">
        <v>118</v>
      </c>
      <c r="T48" s="8" t="s">
        <v>119</v>
      </c>
      <c r="U48" s="8"/>
      <c r="V48" s="8" t="s">
        <v>120</v>
      </c>
      <c r="W48" s="8" t="s">
        <v>121</v>
      </c>
      <c r="X48" s="6" t="s">
        <v>177</v>
      </c>
      <c r="Y48" s="7" t="s">
        <v>117</v>
      </c>
      <c r="Z48" s="8" t="s">
        <v>118</v>
      </c>
      <c r="AA48" s="8" t="s">
        <v>119</v>
      </c>
      <c r="AB48" s="8"/>
      <c r="AC48" s="8" t="s">
        <v>120</v>
      </c>
      <c r="AD48" s="8" t="s">
        <v>121</v>
      </c>
    </row>
    <row r="49" spans="1:30" ht="19.5" hidden="1" thickTop="1">
      <c r="A49" s="241"/>
      <c r="B49" s="272">
        <v>44</v>
      </c>
      <c r="C49" s="427" t="s">
        <v>19</v>
      </c>
      <c r="D49" s="428">
        <v>2</v>
      </c>
      <c r="E49" s="429" t="s">
        <v>49</v>
      </c>
      <c r="F49" s="430" t="s">
        <v>99</v>
      </c>
      <c r="G49" s="431" t="s">
        <v>47</v>
      </c>
      <c r="H49" s="269" t="e">
        <f>VLOOKUP(E49,WD!$B$6:$J$102,3,FALSE)</f>
        <v>#N/A</v>
      </c>
      <c r="I49" s="269" t="s">
        <v>99</v>
      </c>
      <c r="J49" s="269" t="e">
        <f>VLOOKUP(G49,WD!$B$6:$J$102,3,FALSE)</f>
        <v>#N/A</v>
      </c>
      <c r="K49" s="252"/>
      <c r="L49" s="252"/>
      <c r="M49" s="252"/>
      <c r="N49" s="252"/>
      <c r="O49" s="256"/>
      <c r="P49" s="12"/>
      <c r="Q49" s="12"/>
      <c r="R49" s="5">
        <v>1</v>
      </c>
      <c r="S49" s="11"/>
      <c r="T49" s="10"/>
      <c r="U49" s="10"/>
      <c r="V49" s="10"/>
      <c r="W49" s="10">
        <f>T49*3+V49*0</f>
        <v>0</v>
      </c>
      <c r="Y49" s="5">
        <v>1</v>
      </c>
      <c r="Z49" s="11"/>
      <c r="AA49" s="10"/>
      <c r="AB49" s="10"/>
      <c r="AC49" s="10"/>
      <c r="AD49" s="10">
        <f>AA49*3+AC49*0</f>
        <v>0</v>
      </c>
    </row>
    <row r="50" spans="1:30" ht="19.5" hidden="1" thickTop="1">
      <c r="A50" s="241"/>
      <c r="B50" s="263">
        <v>45</v>
      </c>
      <c r="C50" s="427" t="s">
        <v>19</v>
      </c>
      <c r="D50" s="428">
        <v>3</v>
      </c>
      <c r="E50" s="429" t="s">
        <v>45</v>
      </c>
      <c r="F50" s="430" t="s">
        <v>99</v>
      </c>
      <c r="G50" s="431" t="s">
        <v>47</v>
      </c>
      <c r="H50" s="269" t="e">
        <f>VLOOKUP(E50,WD!$B$6:$J$102,3,FALSE)</f>
        <v>#N/A</v>
      </c>
      <c r="I50" s="269" t="s">
        <v>99</v>
      </c>
      <c r="J50" s="269" t="e">
        <f>VLOOKUP(G50,WD!$B$6:$J$102,3,FALSE)</f>
        <v>#N/A</v>
      </c>
      <c r="K50" s="252"/>
      <c r="L50" s="252"/>
      <c r="M50" s="252"/>
      <c r="N50" s="252"/>
      <c r="O50" s="256"/>
      <c r="P50" s="12"/>
      <c r="Q50" s="12"/>
      <c r="R50" s="9">
        <v>2</v>
      </c>
      <c r="S50" s="11"/>
      <c r="T50" s="10"/>
      <c r="U50" s="10"/>
      <c r="V50" s="10"/>
      <c r="W50" s="10">
        <f>T50*3+V50*0</f>
        <v>0</v>
      </c>
      <c r="Y50" s="9">
        <v>2</v>
      </c>
      <c r="Z50" s="11"/>
      <c r="AA50" s="10"/>
      <c r="AB50" s="10"/>
      <c r="AC50" s="10"/>
      <c r="AD50" s="10">
        <f>AA50*3+AC50*0</f>
        <v>0</v>
      </c>
    </row>
    <row r="51" spans="1:30" ht="19.5" hidden="1" thickTop="1">
      <c r="A51" s="241"/>
      <c r="B51" s="272">
        <v>46</v>
      </c>
      <c r="C51" s="427" t="s">
        <v>19</v>
      </c>
      <c r="D51" s="428">
        <v>4</v>
      </c>
      <c r="E51" s="429" t="s">
        <v>49</v>
      </c>
      <c r="F51" s="430" t="s">
        <v>99</v>
      </c>
      <c r="G51" s="431" t="s">
        <v>52</v>
      </c>
      <c r="H51" s="269" t="e">
        <f>VLOOKUP(E51,WD!$B$6:$J$102,3,FALSE)</f>
        <v>#N/A</v>
      </c>
      <c r="I51" s="269" t="s">
        <v>99</v>
      </c>
      <c r="J51" s="269" t="e">
        <f>VLOOKUP(G51,WD!$B$6:$J$102,3,FALSE)</f>
        <v>#N/A</v>
      </c>
      <c r="K51" s="252"/>
      <c r="L51" s="252"/>
      <c r="M51" s="252"/>
      <c r="N51" s="252"/>
      <c r="O51" s="256"/>
      <c r="P51" s="12"/>
      <c r="Q51" s="12"/>
      <c r="R51" s="5"/>
      <c r="S51" s="11"/>
      <c r="T51" s="10"/>
      <c r="U51" s="10"/>
      <c r="V51" s="10"/>
      <c r="W51" s="10"/>
      <c r="Y51" s="5"/>
      <c r="Z51" s="11"/>
      <c r="AA51" s="10"/>
      <c r="AB51" s="10"/>
      <c r="AC51" s="10"/>
      <c r="AD51" s="10"/>
    </row>
    <row r="52" spans="1:30" ht="19.5" hidden="1" thickTop="1">
      <c r="A52" s="241"/>
      <c r="B52" s="263">
        <v>47</v>
      </c>
      <c r="C52" s="427" t="s">
        <v>19</v>
      </c>
      <c r="D52" s="428">
        <v>5</v>
      </c>
      <c r="E52" s="429" t="s">
        <v>47</v>
      </c>
      <c r="F52" s="430" t="s">
        <v>99</v>
      </c>
      <c r="G52" s="431" t="s">
        <v>52</v>
      </c>
      <c r="H52" s="269" t="e">
        <f>VLOOKUP(E52,WD!$B$6:$J$102,3,FALSE)</f>
        <v>#N/A</v>
      </c>
      <c r="I52" s="269" t="s">
        <v>99</v>
      </c>
      <c r="J52" s="269" t="e">
        <f>VLOOKUP(G52,WD!$B$6:$J$102,3,FALSE)</f>
        <v>#N/A</v>
      </c>
      <c r="K52" s="252"/>
      <c r="L52" s="252"/>
      <c r="M52" s="252"/>
      <c r="N52" s="252"/>
      <c r="O52" s="256"/>
      <c r="P52" s="12"/>
      <c r="Q52" s="12"/>
      <c r="R52" s="5"/>
      <c r="S52" s="11"/>
      <c r="T52" s="10"/>
      <c r="U52" s="10"/>
      <c r="V52" s="10"/>
      <c r="W52" s="10"/>
      <c r="Y52" s="5"/>
      <c r="Z52" s="11"/>
      <c r="AA52" s="10"/>
      <c r="AB52" s="10"/>
      <c r="AC52" s="10"/>
      <c r="AD52" s="10"/>
    </row>
    <row r="53" spans="1:19" ht="19.5" hidden="1" thickTop="1">
      <c r="A53" s="241"/>
      <c r="B53" s="272">
        <v>48</v>
      </c>
      <c r="C53" s="449" t="s">
        <v>19</v>
      </c>
      <c r="D53" s="434">
        <v>6</v>
      </c>
      <c r="E53" s="435" t="s">
        <v>45</v>
      </c>
      <c r="F53" s="436" t="s">
        <v>99</v>
      </c>
      <c r="G53" s="437" t="s">
        <v>49</v>
      </c>
      <c r="H53" s="269" t="e">
        <f>VLOOKUP(E53,WD!$B$6:$J$102,3,FALSE)</f>
        <v>#N/A</v>
      </c>
      <c r="I53" s="307" t="s">
        <v>99</v>
      </c>
      <c r="J53" s="269" t="e">
        <f>VLOOKUP(G53,WD!$B$6:$J$102,3,FALSE)</f>
        <v>#N/A</v>
      </c>
      <c r="K53" s="252"/>
      <c r="L53" s="252"/>
      <c r="M53" s="252"/>
      <c r="N53" s="252"/>
      <c r="O53" s="256"/>
      <c r="P53" s="12"/>
      <c r="Q53" s="12"/>
      <c r="R53" s="3"/>
      <c r="S53" s="3"/>
    </row>
    <row r="54" spans="1:15" ht="18" hidden="1" thickBot="1" thickTop="1">
      <c r="A54" s="241"/>
      <c r="B54" s="315"/>
      <c r="C54" s="315"/>
      <c r="D54" s="315"/>
      <c r="E54" s="315"/>
      <c r="F54" s="315"/>
      <c r="G54" s="315"/>
      <c r="H54" s="308" t="str">
        <f>VLOOKUP(E54,'[1]MD'!$B$6:$H$95,3,FALSE)</f>
        <v>仁二</v>
      </c>
      <c r="I54" s="282"/>
      <c r="J54" s="269" t="str">
        <f>VLOOKUP(G54,WD!$B$6:$J$102,3,FALSE)</f>
        <v>E3</v>
      </c>
      <c r="K54" s="245"/>
      <c r="L54" s="245"/>
      <c r="M54" s="245"/>
      <c r="N54" s="245"/>
      <c r="O54" s="244"/>
    </row>
    <row r="55" spans="8:10" ht="16.5">
      <c r="H55" s="3"/>
      <c r="I55" s="3"/>
      <c r="J55" s="3"/>
    </row>
  </sheetData>
  <sheetProtection/>
  <mergeCells count="1">
    <mergeCell ref="H3:J3"/>
  </mergeCells>
  <printOptions horizontalCentered="1" verticalCentered="1"/>
  <pageMargins left="0.7480314960629921" right="0.7480314960629921" top="0.52" bottom="0.54" header="0.5118110236220472" footer="0.5118110236220472"/>
  <pageSetup fitToHeight="1" fitToWidth="1" horizontalDpi="600" verticalDpi="600" orientation="landscape" paperSize="9" scale="57" r:id="rId1"/>
</worksheet>
</file>

<file path=xl/worksheets/sheet8.xml><?xml version="1.0" encoding="utf-8"?>
<worksheet xmlns="http://schemas.openxmlformats.org/spreadsheetml/2006/main" xmlns:r="http://schemas.openxmlformats.org/officeDocument/2006/relationships">
  <sheetPr>
    <pageSetUpPr fitToPage="1"/>
  </sheetPr>
  <dimension ref="B1:Q112"/>
  <sheetViews>
    <sheetView zoomScalePageLayoutView="0" workbookViewId="0" topLeftCell="A97">
      <selection activeCell="A97" sqref="A97"/>
    </sheetView>
  </sheetViews>
  <sheetFormatPr defaultColWidth="9.00390625" defaultRowHeight="16.5"/>
  <cols>
    <col min="1" max="1" width="9.00390625" style="453" customWidth="1"/>
    <col min="2" max="2" width="12.875" style="453" bestFit="1" customWidth="1"/>
    <col min="3" max="9" width="9.00390625" style="453" customWidth="1"/>
    <col min="10" max="10" width="12.875" style="453" bestFit="1" customWidth="1"/>
    <col min="11" max="16" width="9.00390625" style="453" customWidth="1"/>
    <col min="17" max="17" width="13.00390625" style="135" bestFit="1" customWidth="1"/>
    <col min="18" max="16384" width="9.00390625" style="453" customWidth="1"/>
  </cols>
  <sheetData>
    <row r="1" spans="2:10" ht="16.5">
      <c r="B1" s="450"/>
      <c r="C1" s="451"/>
      <c r="D1" s="451"/>
      <c r="E1" s="451"/>
      <c r="F1" s="452" t="s">
        <v>1106</v>
      </c>
      <c r="G1" s="452"/>
      <c r="H1" s="452"/>
      <c r="I1" s="452"/>
      <c r="J1" s="452"/>
    </row>
    <row r="2" spans="3:10" ht="15.75">
      <c r="C2" s="451"/>
      <c r="D2" s="451"/>
      <c r="E2" s="451"/>
      <c r="F2" s="454" t="s">
        <v>843</v>
      </c>
      <c r="G2" s="454"/>
      <c r="H2" s="454"/>
      <c r="I2" s="454"/>
      <c r="J2" s="454"/>
    </row>
    <row r="3" spans="3:10" ht="15.75">
      <c r="C3" s="451"/>
      <c r="D3" s="451"/>
      <c r="E3" s="451"/>
      <c r="F3" s="455"/>
      <c r="G3" s="455"/>
      <c r="H3" s="455"/>
      <c r="I3" s="455"/>
      <c r="J3" s="455"/>
    </row>
    <row r="4" spans="3:12" ht="15.75">
      <c r="C4" s="451"/>
      <c r="D4" s="456"/>
      <c r="E4" s="456"/>
      <c r="F4" s="457"/>
      <c r="G4" s="458"/>
      <c r="H4" s="459" t="s">
        <v>822</v>
      </c>
      <c r="I4" s="458"/>
      <c r="J4" s="458"/>
      <c r="K4" s="457"/>
      <c r="L4" s="460"/>
    </row>
    <row r="5" spans="4:12" ht="16.5">
      <c r="D5" s="460"/>
      <c r="E5" s="461"/>
      <c r="F5" s="457"/>
      <c r="G5" s="457"/>
      <c r="H5" s="459" t="s">
        <v>1107</v>
      </c>
      <c r="I5" s="462"/>
      <c r="J5" s="457"/>
      <c r="K5" s="457"/>
      <c r="L5" s="460"/>
    </row>
    <row r="6" spans="2:10" ht="15.75">
      <c r="B6" s="463"/>
      <c r="C6" s="463"/>
      <c r="D6" s="463"/>
      <c r="E6" s="463"/>
      <c r="F6" s="463"/>
      <c r="G6" s="463"/>
      <c r="H6" s="463"/>
      <c r="I6" s="463"/>
      <c r="J6" s="463"/>
    </row>
    <row r="7" spans="2:14" ht="17.25" thickBot="1">
      <c r="B7" s="464"/>
      <c r="D7" s="465" t="s">
        <v>1108</v>
      </c>
      <c r="E7" s="465"/>
      <c r="F7" s="465"/>
      <c r="G7" s="464"/>
      <c r="H7" s="463"/>
      <c r="I7" s="463"/>
      <c r="J7" s="464"/>
      <c r="K7" s="571" t="s">
        <v>1109</v>
      </c>
      <c r="L7" s="571"/>
      <c r="M7" s="571"/>
      <c r="N7" s="571"/>
    </row>
    <row r="8" spans="2:15" ht="16.5" thickTop="1">
      <c r="B8" s="463"/>
      <c r="C8" s="466" t="s">
        <v>823</v>
      </c>
      <c r="D8" s="467" t="s">
        <v>824</v>
      </c>
      <c r="E8" s="468" t="s">
        <v>1110</v>
      </c>
      <c r="F8" s="468" t="s">
        <v>1111</v>
      </c>
      <c r="G8" s="469"/>
      <c r="H8" s="463"/>
      <c r="I8" s="463"/>
      <c r="J8" s="470" t="s">
        <v>825</v>
      </c>
      <c r="K8" s="470" t="s">
        <v>826</v>
      </c>
      <c r="L8" s="568" t="s">
        <v>1112</v>
      </c>
      <c r="M8" s="569"/>
      <c r="N8" s="569"/>
      <c r="O8" s="570"/>
    </row>
    <row r="9" spans="2:15" ht="15.75">
      <c r="B9" s="463"/>
      <c r="C9" s="471"/>
      <c r="D9" s="472" t="s">
        <v>827</v>
      </c>
      <c r="E9" s="473" t="s">
        <v>1113</v>
      </c>
      <c r="F9" s="473" t="s">
        <v>828</v>
      </c>
      <c r="G9" s="474"/>
      <c r="H9" s="463"/>
      <c r="I9" s="463"/>
      <c r="J9" s="475" t="s">
        <v>1114</v>
      </c>
      <c r="K9" s="475" t="s">
        <v>1115</v>
      </c>
      <c r="L9" s="476" t="s">
        <v>21</v>
      </c>
      <c r="M9" s="476" t="s">
        <v>20</v>
      </c>
      <c r="N9" s="475"/>
      <c r="O9" s="476"/>
    </row>
    <row r="10" spans="2:15" ht="15.75">
      <c r="B10" s="477"/>
      <c r="C10" s="471"/>
      <c r="D10" s="472" t="s">
        <v>829</v>
      </c>
      <c r="E10" s="472" t="s">
        <v>830</v>
      </c>
      <c r="F10" s="478" t="s">
        <v>1116</v>
      </c>
      <c r="G10" s="474"/>
      <c r="H10" s="479"/>
      <c r="I10" s="479"/>
      <c r="J10" s="480">
        <v>0.4166666666666667</v>
      </c>
      <c r="K10" s="476">
        <v>1</v>
      </c>
      <c r="L10" s="481" t="s">
        <v>1066</v>
      </c>
      <c r="M10" s="481" t="s">
        <v>853</v>
      </c>
      <c r="N10" s="476"/>
      <c r="O10" s="481"/>
    </row>
    <row r="11" spans="2:15" ht="16.5" thickBot="1">
      <c r="B11" s="463"/>
      <c r="C11" s="482"/>
      <c r="D11" s="483" t="s">
        <v>831</v>
      </c>
      <c r="E11" s="484" t="s">
        <v>832</v>
      </c>
      <c r="F11" s="485" t="s">
        <v>1117</v>
      </c>
      <c r="G11" s="486"/>
      <c r="H11" s="479"/>
      <c r="I11" s="479"/>
      <c r="J11" s="480">
        <v>0.4305555555555556</v>
      </c>
      <c r="K11" s="476">
        <v>2</v>
      </c>
      <c r="L11" s="481" t="s">
        <v>1067</v>
      </c>
      <c r="M11" s="481" t="s">
        <v>1068</v>
      </c>
      <c r="N11" s="481"/>
      <c r="O11" s="481"/>
    </row>
    <row r="12" spans="2:15" ht="16.5" thickTop="1">
      <c r="B12" s="463"/>
      <c r="C12" s="463"/>
      <c r="D12" s="472"/>
      <c r="E12" s="472"/>
      <c r="F12" s="478"/>
      <c r="G12" s="478"/>
      <c r="H12" s="463"/>
      <c r="I12" s="463"/>
      <c r="J12" s="480">
        <v>0.4444444444444444</v>
      </c>
      <c r="K12" s="476">
        <v>3</v>
      </c>
      <c r="L12" s="481" t="s">
        <v>1069</v>
      </c>
      <c r="M12" s="481" t="s">
        <v>884</v>
      </c>
      <c r="N12" s="481"/>
      <c r="O12" s="481"/>
    </row>
    <row r="13" spans="2:15" ht="15.75">
      <c r="B13" s="463"/>
      <c r="C13" s="463"/>
      <c r="D13" s="472"/>
      <c r="E13" s="472"/>
      <c r="F13" s="478"/>
      <c r="G13" s="478"/>
      <c r="H13" s="463"/>
      <c r="I13" s="463"/>
      <c r="J13" s="480">
        <v>0.4583333333333333</v>
      </c>
      <c r="K13" s="476">
        <v>4</v>
      </c>
      <c r="L13" s="481" t="s">
        <v>1070</v>
      </c>
      <c r="M13" s="481" t="s">
        <v>885</v>
      </c>
      <c r="N13" s="481"/>
      <c r="O13" s="481"/>
    </row>
    <row r="14" spans="2:15" ht="15.75">
      <c r="B14" s="463"/>
      <c r="F14" s="487"/>
      <c r="H14" s="463"/>
      <c r="I14" s="463"/>
      <c r="J14" s="480">
        <v>0.47222222222222227</v>
      </c>
      <c r="K14" s="476">
        <v>5</v>
      </c>
      <c r="L14" s="481" t="s">
        <v>1071</v>
      </c>
      <c r="M14" s="476" t="s">
        <v>886</v>
      </c>
      <c r="N14" s="481"/>
      <c r="O14" s="481"/>
    </row>
    <row r="15" spans="2:15" ht="16.5">
      <c r="B15" s="470" t="s">
        <v>825</v>
      </c>
      <c r="C15" s="470" t="s">
        <v>826</v>
      </c>
      <c r="D15" s="575" t="s">
        <v>1118</v>
      </c>
      <c r="E15" s="576"/>
      <c r="F15" s="576"/>
      <c r="G15" s="577"/>
      <c r="H15" s="479"/>
      <c r="I15" s="479"/>
      <c r="J15" s="480">
        <v>0.4861111111111111</v>
      </c>
      <c r="K15" s="476">
        <v>6</v>
      </c>
      <c r="L15" s="481" t="s">
        <v>1072</v>
      </c>
      <c r="M15" s="488" t="s">
        <v>887</v>
      </c>
      <c r="N15" s="481"/>
      <c r="O15" s="481"/>
    </row>
    <row r="16" spans="2:15" ht="15.75">
      <c r="B16" s="475" t="s">
        <v>1114</v>
      </c>
      <c r="C16" s="475" t="s">
        <v>1115</v>
      </c>
      <c r="D16" s="476" t="s">
        <v>21</v>
      </c>
      <c r="E16" s="476"/>
      <c r="F16" s="475"/>
      <c r="G16" s="476"/>
      <c r="H16" s="463"/>
      <c r="I16" s="463"/>
      <c r="J16" s="568"/>
      <c r="K16" s="569"/>
      <c r="L16" s="569"/>
      <c r="M16" s="569"/>
      <c r="N16" s="569"/>
      <c r="O16" s="570"/>
    </row>
    <row r="17" spans="2:15" ht="15.75">
      <c r="B17" s="480">
        <v>0.5833333333333334</v>
      </c>
      <c r="C17" s="476">
        <v>1</v>
      </c>
      <c r="D17" s="481" t="s">
        <v>846</v>
      </c>
      <c r="E17" s="481"/>
      <c r="F17" s="481"/>
      <c r="G17" s="481"/>
      <c r="H17" s="463"/>
      <c r="I17" s="463"/>
      <c r="J17" s="489">
        <v>0.5833333333333334</v>
      </c>
      <c r="K17" s="481">
        <v>7</v>
      </c>
      <c r="L17" s="476" t="s">
        <v>917</v>
      </c>
      <c r="M17" s="481" t="s">
        <v>888</v>
      </c>
      <c r="N17" s="490"/>
      <c r="O17" s="481"/>
    </row>
    <row r="18" spans="2:15" ht="15.75">
      <c r="B18" s="480">
        <v>0.5972222222222222</v>
      </c>
      <c r="C18" s="476">
        <v>2</v>
      </c>
      <c r="D18" s="481" t="s">
        <v>800</v>
      </c>
      <c r="E18" s="481"/>
      <c r="F18" s="481"/>
      <c r="G18" s="481"/>
      <c r="H18" s="463"/>
      <c r="I18" s="463"/>
      <c r="J18" s="491">
        <v>0.5972222222222222</v>
      </c>
      <c r="K18" s="476">
        <v>8</v>
      </c>
      <c r="L18" s="481" t="s">
        <v>876</v>
      </c>
      <c r="M18" s="481" t="s">
        <v>889</v>
      </c>
      <c r="N18" s="490"/>
      <c r="O18" s="481"/>
    </row>
    <row r="19" spans="2:15" ht="15.75">
      <c r="B19" s="480">
        <v>0.611111111111111</v>
      </c>
      <c r="C19" s="476">
        <v>3</v>
      </c>
      <c r="D19" s="481" t="s">
        <v>847</v>
      </c>
      <c r="E19" s="481"/>
      <c r="F19" s="476"/>
      <c r="G19" s="476"/>
      <c r="H19" s="463"/>
      <c r="I19" s="463"/>
      <c r="J19" s="491">
        <v>0.611111111111111</v>
      </c>
      <c r="K19" s="476">
        <v>9</v>
      </c>
      <c r="L19" s="476" t="s">
        <v>918</v>
      </c>
      <c r="M19" s="481" t="s">
        <v>844</v>
      </c>
      <c r="N19" s="490"/>
      <c r="O19" s="476"/>
    </row>
    <row r="20" spans="2:15" ht="15.75">
      <c r="B20" s="480">
        <v>0.625</v>
      </c>
      <c r="C20" s="476">
        <v>4</v>
      </c>
      <c r="D20" s="481" t="s">
        <v>801</v>
      </c>
      <c r="E20" s="476"/>
      <c r="F20" s="476"/>
      <c r="G20" s="476"/>
      <c r="H20" s="463"/>
      <c r="I20" s="463"/>
      <c r="J20" s="491"/>
      <c r="K20" s="476"/>
      <c r="L20" s="476"/>
      <c r="M20" s="476"/>
      <c r="N20" s="476"/>
      <c r="O20" s="476"/>
    </row>
    <row r="21" spans="2:13" ht="15.75">
      <c r="B21" s="480">
        <v>0.638888888888889</v>
      </c>
      <c r="C21" s="476">
        <v>5</v>
      </c>
      <c r="D21" s="481" t="s">
        <v>848</v>
      </c>
      <c r="E21" s="481"/>
      <c r="F21" s="476"/>
      <c r="G21" s="476"/>
      <c r="H21" s="463"/>
      <c r="I21" s="463"/>
      <c r="J21" s="463"/>
      <c r="L21" s="487"/>
      <c r="M21" s="487"/>
    </row>
    <row r="22" spans="2:13" ht="15.75">
      <c r="B22" s="491"/>
      <c r="C22" s="476"/>
      <c r="D22" s="481"/>
      <c r="E22" s="481"/>
      <c r="F22" s="476"/>
      <c r="G22" s="476"/>
      <c r="H22" s="463"/>
      <c r="I22" s="463"/>
      <c r="J22" s="463"/>
      <c r="L22" s="487"/>
      <c r="M22" s="487"/>
    </row>
    <row r="23" spans="2:13" ht="15.75">
      <c r="B23" s="477"/>
      <c r="C23" s="463"/>
      <c r="D23" s="224"/>
      <c r="E23" s="224"/>
      <c r="F23" s="463"/>
      <c r="G23" s="463"/>
      <c r="H23" s="463"/>
      <c r="I23" s="463"/>
      <c r="J23" s="463"/>
      <c r="K23" s="492"/>
      <c r="L23" s="487"/>
      <c r="M23" s="487"/>
    </row>
    <row r="24" spans="2:13" ht="15.75">
      <c r="B24" s="463"/>
      <c r="C24" s="463"/>
      <c r="D24" s="463"/>
      <c r="E24" s="463"/>
      <c r="F24" s="463"/>
      <c r="G24" s="463"/>
      <c r="H24" s="463"/>
      <c r="I24" s="463"/>
      <c r="J24" s="463"/>
      <c r="K24" s="492"/>
      <c r="L24" s="487"/>
      <c r="M24" s="487"/>
    </row>
    <row r="25" spans="2:14" ht="17.25" thickBot="1">
      <c r="B25" s="464"/>
      <c r="D25" s="465" t="s">
        <v>1119</v>
      </c>
      <c r="E25" s="465"/>
      <c r="F25" s="465"/>
      <c r="G25" s="464"/>
      <c r="J25" s="464"/>
      <c r="K25" s="571" t="s">
        <v>1120</v>
      </c>
      <c r="L25" s="571"/>
      <c r="M25" s="571"/>
      <c r="N25" s="571"/>
    </row>
    <row r="26" spans="2:15" ht="16.5" thickTop="1">
      <c r="B26" s="463"/>
      <c r="C26" s="466" t="s">
        <v>834</v>
      </c>
      <c r="D26" s="467" t="s">
        <v>824</v>
      </c>
      <c r="E26" s="468" t="s">
        <v>1110</v>
      </c>
      <c r="F26" s="468" t="s">
        <v>1111</v>
      </c>
      <c r="G26" s="469"/>
      <c r="J26" s="470" t="s">
        <v>825</v>
      </c>
      <c r="K26" s="470" t="s">
        <v>826</v>
      </c>
      <c r="L26" s="568" t="s">
        <v>1112</v>
      </c>
      <c r="M26" s="569"/>
      <c r="N26" s="569"/>
      <c r="O26" s="570"/>
    </row>
    <row r="27" spans="2:15" ht="15.75">
      <c r="B27" s="463"/>
      <c r="C27" s="471"/>
      <c r="D27" s="472" t="s">
        <v>827</v>
      </c>
      <c r="E27" s="473" t="s">
        <v>1113</v>
      </c>
      <c r="F27" s="473" t="s">
        <v>835</v>
      </c>
      <c r="G27" s="474"/>
      <c r="J27" s="475" t="s">
        <v>1114</v>
      </c>
      <c r="K27" s="475" t="s">
        <v>1115</v>
      </c>
      <c r="L27" s="476" t="s">
        <v>21</v>
      </c>
      <c r="M27" s="476" t="s">
        <v>20</v>
      </c>
      <c r="N27" s="476"/>
      <c r="O27" s="476"/>
    </row>
    <row r="28" spans="2:15" ht="15.75">
      <c r="B28" s="477"/>
      <c r="C28" s="471"/>
      <c r="D28" s="472" t="s">
        <v>829</v>
      </c>
      <c r="E28" s="472" t="s">
        <v>830</v>
      </c>
      <c r="F28" s="478" t="s">
        <v>1116</v>
      </c>
      <c r="G28" s="474"/>
      <c r="J28" s="491">
        <v>0.375</v>
      </c>
      <c r="K28" s="476">
        <v>1</v>
      </c>
      <c r="L28" s="476" t="s">
        <v>860</v>
      </c>
      <c r="M28" s="476" t="s">
        <v>898</v>
      </c>
      <c r="N28" s="490"/>
      <c r="O28" s="490"/>
    </row>
    <row r="29" spans="2:15" ht="16.5" thickBot="1">
      <c r="B29" s="463"/>
      <c r="C29" s="482"/>
      <c r="D29" s="483" t="s">
        <v>831</v>
      </c>
      <c r="E29" s="484" t="s">
        <v>832</v>
      </c>
      <c r="F29" s="485" t="s">
        <v>1117</v>
      </c>
      <c r="G29" s="486"/>
      <c r="J29" s="491">
        <v>0.3888888888888889</v>
      </c>
      <c r="K29" s="476">
        <v>2</v>
      </c>
      <c r="L29" s="481" t="s">
        <v>841</v>
      </c>
      <c r="M29" s="481" t="s">
        <v>842</v>
      </c>
      <c r="N29" s="481"/>
      <c r="O29" s="481"/>
    </row>
    <row r="30" spans="2:15" ht="16.5" thickTop="1">
      <c r="B30" s="463"/>
      <c r="C30" s="463"/>
      <c r="D30" s="472"/>
      <c r="E30" s="472"/>
      <c r="F30" s="478"/>
      <c r="G30" s="478"/>
      <c r="J30" s="491">
        <v>0.402777777777778</v>
      </c>
      <c r="K30" s="476">
        <v>3</v>
      </c>
      <c r="L30" s="476" t="s">
        <v>892</v>
      </c>
      <c r="M30" s="481" t="s">
        <v>845</v>
      </c>
      <c r="N30" s="481"/>
      <c r="O30" s="481"/>
    </row>
    <row r="31" spans="2:15" ht="15.75">
      <c r="B31" s="463"/>
      <c r="C31" s="463"/>
      <c r="D31" s="472"/>
      <c r="E31" s="472"/>
      <c r="F31" s="478"/>
      <c r="G31" s="478"/>
      <c r="J31" s="491">
        <v>0.416666666666667</v>
      </c>
      <c r="K31" s="476">
        <v>4</v>
      </c>
      <c r="L31" s="481" t="s">
        <v>861</v>
      </c>
      <c r="M31" s="476" t="s">
        <v>899</v>
      </c>
      <c r="N31" s="490"/>
      <c r="O31" s="490"/>
    </row>
    <row r="32" spans="2:15" ht="15.75">
      <c r="B32" s="463"/>
      <c r="F32" s="487"/>
      <c r="J32" s="491">
        <v>0.4305555555555556</v>
      </c>
      <c r="K32" s="476">
        <v>5</v>
      </c>
      <c r="L32" s="481" t="s">
        <v>854</v>
      </c>
      <c r="M32" s="481" t="s">
        <v>891</v>
      </c>
      <c r="N32" s="490"/>
      <c r="O32" s="490"/>
    </row>
    <row r="33" spans="2:15" ht="15.75">
      <c r="B33" s="470" t="s">
        <v>825</v>
      </c>
      <c r="C33" s="470" t="s">
        <v>826</v>
      </c>
      <c r="D33" s="568" t="s">
        <v>1112</v>
      </c>
      <c r="E33" s="569"/>
      <c r="F33" s="569"/>
      <c r="G33" s="570"/>
      <c r="J33" s="491">
        <v>0.4444444444444444</v>
      </c>
      <c r="K33" s="476">
        <v>6</v>
      </c>
      <c r="L33" s="476" t="s">
        <v>893</v>
      </c>
      <c r="M33" s="476" t="s">
        <v>896</v>
      </c>
      <c r="N33" s="481"/>
      <c r="O33" s="481"/>
    </row>
    <row r="34" spans="2:15" ht="15.75">
      <c r="B34" s="475" t="s">
        <v>1114</v>
      </c>
      <c r="C34" s="475" t="s">
        <v>1115</v>
      </c>
      <c r="D34" s="476" t="s">
        <v>21</v>
      </c>
      <c r="E34" s="476" t="s">
        <v>20</v>
      </c>
      <c r="F34" s="475"/>
      <c r="G34" s="476"/>
      <c r="J34" s="568" t="s">
        <v>833</v>
      </c>
      <c r="K34" s="569"/>
      <c r="L34" s="569"/>
      <c r="M34" s="569"/>
      <c r="N34" s="569"/>
      <c r="O34" s="570"/>
    </row>
    <row r="35" spans="2:15" ht="15.75">
      <c r="B35" s="493">
        <v>0.5833333333333334</v>
      </c>
      <c r="C35" s="476">
        <v>1</v>
      </c>
      <c r="D35" s="476" t="s">
        <v>328</v>
      </c>
      <c r="E35" s="476" t="s">
        <v>330</v>
      </c>
      <c r="F35" s="476"/>
      <c r="G35" s="481"/>
      <c r="J35" s="491">
        <v>0.5833333333333334</v>
      </c>
      <c r="K35" s="476">
        <v>7</v>
      </c>
      <c r="L35" s="481" t="s">
        <v>915</v>
      </c>
      <c r="M35" s="481" t="s">
        <v>900</v>
      </c>
      <c r="N35" s="490"/>
      <c r="O35" s="490"/>
    </row>
    <row r="36" spans="2:15" ht="15.75">
      <c r="B36" s="493">
        <v>0.5972222222222222</v>
      </c>
      <c r="C36" s="476">
        <v>2</v>
      </c>
      <c r="D36" s="476" t="s">
        <v>332</v>
      </c>
      <c r="E36" s="476" t="s">
        <v>333</v>
      </c>
      <c r="F36" s="481"/>
      <c r="G36" s="481"/>
      <c r="J36" s="491">
        <v>0.5972222222222222</v>
      </c>
      <c r="K36" s="476">
        <v>8</v>
      </c>
      <c r="L36" s="481" t="s">
        <v>890</v>
      </c>
      <c r="M36" s="481" t="s">
        <v>919</v>
      </c>
      <c r="N36" s="481"/>
      <c r="O36" s="481"/>
    </row>
    <row r="37" spans="2:15" ht="15.75">
      <c r="B37" s="493">
        <v>0.611111111111111</v>
      </c>
      <c r="C37" s="476">
        <v>3</v>
      </c>
      <c r="D37" s="476" t="s">
        <v>335</v>
      </c>
      <c r="E37" s="476" t="s">
        <v>336</v>
      </c>
      <c r="F37" s="494"/>
      <c r="G37" s="476"/>
      <c r="J37" s="491">
        <v>0.611111111111111</v>
      </c>
      <c r="K37" s="476">
        <v>9</v>
      </c>
      <c r="L37" s="476" t="s">
        <v>894</v>
      </c>
      <c r="M37" s="476" t="s">
        <v>895</v>
      </c>
      <c r="N37" s="476"/>
      <c r="O37" s="476"/>
    </row>
    <row r="38" spans="2:15" ht="15.75">
      <c r="B38" s="493"/>
      <c r="C38" s="476"/>
      <c r="D38" s="494"/>
      <c r="E38" s="490"/>
      <c r="F38" s="495"/>
      <c r="G38" s="476"/>
      <c r="J38" s="491"/>
      <c r="K38" s="476"/>
      <c r="L38" s="476"/>
      <c r="M38" s="476"/>
      <c r="N38" s="476"/>
      <c r="O38" s="476"/>
    </row>
    <row r="39" spans="2:7" ht="15.75">
      <c r="B39" s="491"/>
      <c r="C39" s="476"/>
      <c r="D39" s="481"/>
      <c r="E39" s="481"/>
      <c r="F39" s="495"/>
      <c r="G39" s="476"/>
    </row>
    <row r="40" spans="2:7" ht="15.75">
      <c r="B40" s="491"/>
      <c r="C40" s="476"/>
      <c r="D40" s="481"/>
      <c r="E40" s="481"/>
      <c r="F40" s="476"/>
      <c r="G40" s="476"/>
    </row>
    <row r="43" spans="2:14" ht="17.25" thickBot="1">
      <c r="B43" s="464"/>
      <c r="D43" s="465" t="s">
        <v>1121</v>
      </c>
      <c r="E43" s="465"/>
      <c r="F43" s="465"/>
      <c r="G43" s="464"/>
      <c r="J43" s="464"/>
      <c r="K43" s="571" t="s">
        <v>1122</v>
      </c>
      <c r="L43" s="571"/>
      <c r="M43" s="571"/>
      <c r="N43" s="571"/>
    </row>
    <row r="44" spans="2:15" ht="16.5" thickTop="1">
      <c r="B44" s="463"/>
      <c r="C44" s="466" t="s">
        <v>836</v>
      </c>
      <c r="D44" s="467" t="s">
        <v>824</v>
      </c>
      <c r="E44" s="468" t="s">
        <v>1110</v>
      </c>
      <c r="F44" s="468" t="s">
        <v>1111</v>
      </c>
      <c r="G44" s="469"/>
      <c r="J44" s="470" t="s">
        <v>825</v>
      </c>
      <c r="K44" s="470" t="s">
        <v>826</v>
      </c>
      <c r="L44" s="568" t="s">
        <v>1112</v>
      </c>
      <c r="M44" s="569"/>
      <c r="N44" s="569"/>
      <c r="O44" s="570"/>
    </row>
    <row r="45" spans="2:15" ht="15.75">
      <c r="B45" s="463"/>
      <c r="C45" s="471"/>
      <c r="D45" s="472" t="s">
        <v>827</v>
      </c>
      <c r="E45" s="473" t="s">
        <v>1113</v>
      </c>
      <c r="F45" s="473" t="s">
        <v>837</v>
      </c>
      <c r="G45" s="474"/>
      <c r="J45" s="475" t="s">
        <v>1114</v>
      </c>
      <c r="K45" s="475" t="s">
        <v>1115</v>
      </c>
      <c r="L45" s="476" t="s">
        <v>21</v>
      </c>
      <c r="M45" s="476" t="s">
        <v>20</v>
      </c>
      <c r="N45" s="475"/>
      <c r="O45" s="476"/>
    </row>
    <row r="46" spans="2:15" ht="15.75">
      <c r="B46" s="477"/>
      <c r="C46" s="471"/>
      <c r="D46" s="472" t="s">
        <v>829</v>
      </c>
      <c r="E46" s="472" t="s">
        <v>830</v>
      </c>
      <c r="F46" s="478" t="s">
        <v>1116</v>
      </c>
      <c r="G46" s="474"/>
      <c r="J46" s="491">
        <v>0.375</v>
      </c>
      <c r="K46" s="476">
        <v>1</v>
      </c>
      <c r="L46" s="476" t="s">
        <v>1073</v>
      </c>
      <c r="M46" s="476" t="s">
        <v>855</v>
      </c>
      <c r="N46" s="496"/>
      <c r="O46" s="481"/>
    </row>
    <row r="47" spans="2:15" ht="16.5" thickBot="1">
      <c r="B47" s="463"/>
      <c r="C47" s="482"/>
      <c r="D47" s="483" t="s">
        <v>831</v>
      </c>
      <c r="E47" s="484" t="s">
        <v>832</v>
      </c>
      <c r="F47" s="485" t="s">
        <v>1117</v>
      </c>
      <c r="G47" s="486"/>
      <c r="J47" s="491">
        <v>0.3888888888888889</v>
      </c>
      <c r="K47" s="476">
        <v>2</v>
      </c>
      <c r="L47" s="481" t="s">
        <v>864</v>
      </c>
      <c r="M47" s="476" t="s">
        <v>1074</v>
      </c>
      <c r="N47" s="481"/>
      <c r="O47" s="481"/>
    </row>
    <row r="48" spans="2:15" ht="16.5" thickTop="1">
      <c r="B48" s="463"/>
      <c r="C48" s="463"/>
      <c r="D48" s="472"/>
      <c r="E48" s="472"/>
      <c r="F48" s="478"/>
      <c r="G48" s="478"/>
      <c r="J48" s="491">
        <v>0.402777777777778</v>
      </c>
      <c r="K48" s="476">
        <v>3</v>
      </c>
      <c r="L48" s="476" t="s">
        <v>1075</v>
      </c>
      <c r="M48" s="476" t="s">
        <v>1076</v>
      </c>
      <c r="N48" s="481"/>
      <c r="O48" s="481"/>
    </row>
    <row r="49" spans="2:15" ht="15.75">
      <c r="B49" s="463"/>
      <c r="C49" s="463"/>
      <c r="D49" s="472"/>
      <c r="E49" s="472"/>
      <c r="F49" s="478"/>
      <c r="G49" s="478"/>
      <c r="J49" s="491">
        <v>0.416666666666667</v>
      </c>
      <c r="K49" s="476">
        <v>4</v>
      </c>
      <c r="L49" s="476" t="s">
        <v>1077</v>
      </c>
      <c r="M49" s="476" t="s">
        <v>856</v>
      </c>
      <c r="N49" s="481"/>
      <c r="O49" s="481"/>
    </row>
    <row r="50" spans="2:15" ht="15.75">
      <c r="B50" s="463"/>
      <c r="F50" s="487"/>
      <c r="J50" s="491">
        <v>0.4305555555555556</v>
      </c>
      <c r="K50" s="476">
        <v>5</v>
      </c>
      <c r="L50" s="476" t="s">
        <v>1078</v>
      </c>
      <c r="M50" s="476" t="s">
        <v>1079</v>
      </c>
      <c r="N50" s="481"/>
      <c r="O50" s="481"/>
    </row>
    <row r="51" spans="2:15" ht="15.75">
      <c r="B51" s="470" t="s">
        <v>825</v>
      </c>
      <c r="C51" s="470" t="s">
        <v>826</v>
      </c>
      <c r="D51" s="568" t="s">
        <v>1112</v>
      </c>
      <c r="E51" s="569"/>
      <c r="F51" s="569"/>
      <c r="G51" s="570"/>
      <c r="J51" s="489">
        <v>0.4444444444444444</v>
      </c>
      <c r="K51" s="481">
        <v>6</v>
      </c>
      <c r="L51" s="481" t="s">
        <v>865</v>
      </c>
      <c r="M51" s="476" t="s">
        <v>1080</v>
      </c>
      <c r="N51" s="490"/>
      <c r="O51" s="490"/>
    </row>
    <row r="52" spans="2:15" ht="15.75">
      <c r="B52" s="475" t="s">
        <v>1114</v>
      </c>
      <c r="C52" s="475" t="s">
        <v>1115</v>
      </c>
      <c r="D52" s="476" t="s">
        <v>21</v>
      </c>
      <c r="E52" s="476" t="s">
        <v>20</v>
      </c>
      <c r="F52" s="475"/>
      <c r="G52" s="476"/>
      <c r="J52" s="568" t="s">
        <v>833</v>
      </c>
      <c r="K52" s="569"/>
      <c r="L52" s="569"/>
      <c r="M52" s="569"/>
      <c r="N52" s="569"/>
      <c r="O52" s="570"/>
    </row>
    <row r="53" spans="2:15" ht="15.75">
      <c r="B53" s="493">
        <v>0.5833333333333334</v>
      </c>
      <c r="C53" s="476">
        <v>1</v>
      </c>
      <c r="D53" s="476" t="s">
        <v>1081</v>
      </c>
      <c r="E53" s="476" t="s">
        <v>1082</v>
      </c>
      <c r="F53" s="481"/>
      <c r="G53" s="481"/>
      <c r="J53" s="491">
        <v>0.5833333333333334</v>
      </c>
      <c r="K53" s="476">
        <v>7</v>
      </c>
      <c r="L53" s="476" t="s">
        <v>1083</v>
      </c>
      <c r="M53" s="476" t="s">
        <v>858</v>
      </c>
      <c r="N53" s="481"/>
      <c r="O53" s="481"/>
    </row>
    <row r="54" spans="2:15" ht="15.75">
      <c r="B54" s="493">
        <v>0.5972222222222222</v>
      </c>
      <c r="C54" s="476">
        <v>2</v>
      </c>
      <c r="D54" s="481" t="s">
        <v>862</v>
      </c>
      <c r="E54" s="481" t="s">
        <v>863</v>
      </c>
      <c r="F54" s="481"/>
      <c r="G54" s="481"/>
      <c r="J54" s="491">
        <v>0.5972222222222222</v>
      </c>
      <c r="K54" s="476">
        <v>8</v>
      </c>
      <c r="L54" s="476" t="s">
        <v>1084</v>
      </c>
      <c r="M54" s="476" t="s">
        <v>1085</v>
      </c>
      <c r="N54" s="481"/>
      <c r="O54" s="481"/>
    </row>
    <row r="55" spans="2:15" ht="15.75">
      <c r="B55" s="493">
        <v>0.611111111111111</v>
      </c>
      <c r="C55" s="476">
        <v>3</v>
      </c>
      <c r="D55" s="481" t="s">
        <v>851</v>
      </c>
      <c r="E55" s="476" t="s">
        <v>802</v>
      </c>
      <c r="F55" s="476"/>
      <c r="G55" s="476"/>
      <c r="J55" s="491">
        <v>0.611111111111111</v>
      </c>
      <c r="K55" s="476">
        <v>9</v>
      </c>
      <c r="L55" s="476" t="s">
        <v>1086</v>
      </c>
      <c r="M55" s="481" t="s">
        <v>866</v>
      </c>
      <c r="N55" s="481"/>
      <c r="O55" s="481"/>
    </row>
    <row r="56" spans="2:15" ht="15.75">
      <c r="B56" s="493">
        <v>0.625</v>
      </c>
      <c r="C56" s="476">
        <v>4</v>
      </c>
      <c r="D56" s="476" t="s">
        <v>1087</v>
      </c>
      <c r="E56" s="476" t="s">
        <v>1088</v>
      </c>
      <c r="F56" s="476"/>
      <c r="G56" s="476"/>
      <c r="J56" s="491"/>
      <c r="K56" s="476"/>
      <c r="L56" s="476"/>
      <c r="M56" s="476"/>
      <c r="N56" s="476"/>
      <c r="O56" s="476"/>
    </row>
    <row r="57" spans="2:15" ht="15.75">
      <c r="B57" s="491"/>
      <c r="C57" s="476"/>
      <c r="D57" s="490"/>
      <c r="E57" s="490"/>
      <c r="F57" s="476"/>
      <c r="G57" s="476"/>
      <c r="J57" s="491"/>
      <c r="K57" s="476"/>
      <c r="L57" s="476"/>
      <c r="M57" s="476"/>
      <c r="N57" s="476"/>
      <c r="O57" s="476"/>
    </row>
    <row r="58" spans="2:7" ht="15.75">
      <c r="B58" s="491"/>
      <c r="C58" s="476"/>
      <c r="D58" s="481"/>
      <c r="E58" s="481"/>
      <c r="F58" s="476"/>
      <c r="G58" s="476"/>
    </row>
    <row r="61" spans="2:14" ht="17.25" thickBot="1">
      <c r="B61" s="464"/>
      <c r="D61" s="465" t="s">
        <v>1123</v>
      </c>
      <c r="E61" s="465"/>
      <c r="F61" s="465"/>
      <c r="G61" s="464"/>
      <c r="J61" s="464"/>
      <c r="K61" s="571" t="s">
        <v>1124</v>
      </c>
      <c r="L61" s="571"/>
      <c r="M61" s="571"/>
      <c r="N61" s="571"/>
    </row>
    <row r="62" spans="2:15" ht="16.5" thickTop="1">
      <c r="B62" s="463"/>
      <c r="C62" s="466" t="s">
        <v>840</v>
      </c>
      <c r="D62" s="467" t="s">
        <v>824</v>
      </c>
      <c r="E62" s="468" t="s">
        <v>1110</v>
      </c>
      <c r="F62" s="468" t="s">
        <v>1111</v>
      </c>
      <c r="G62" s="469"/>
      <c r="J62" s="470" t="s">
        <v>825</v>
      </c>
      <c r="K62" s="470" t="s">
        <v>826</v>
      </c>
      <c r="L62" s="568" t="s">
        <v>1112</v>
      </c>
      <c r="M62" s="569"/>
      <c r="N62" s="569"/>
      <c r="O62" s="570"/>
    </row>
    <row r="63" spans="2:15" ht="15.75">
      <c r="B63" s="463"/>
      <c r="C63" s="471"/>
      <c r="D63" s="472" t="s">
        <v>827</v>
      </c>
      <c r="E63" s="473" t="s">
        <v>1113</v>
      </c>
      <c r="F63" s="473" t="s">
        <v>828</v>
      </c>
      <c r="G63" s="474"/>
      <c r="J63" s="475" t="s">
        <v>1114</v>
      </c>
      <c r="K63" s="475" t="s">
        <v>1115</v>
      </c>
      <c r="L63" s="476" t="s">
        <v>21</v>
      </c>
      <c r="M63" s="476" t="s">
        <v>20</v>
      </c>
      <c r="N63" s="475"/>
      <c r="O63" s="476"/>
    </row>
    <row r="64" spans="2:15" ht="15.75">
      <c r="B64" s="477"/>
      <c r="C64" s="471"/>
      <c r="D64" s="472" t="s">
        <v>829</v>
      </c>
      <c r="E64" s="472" t="s">
        <v>830</v>
      </c>
      <c r="F64" s="478" t="s">
        <v>1116</v>
      </c>
      <c r="G64" s="474"/>
      <c r="J64" s="491">
        <v>0.375</v>
      </c>
      <c r="K64" s="476">
        <v>1</v>
      </c>
      <c r="L64" s="476" t="s">
        <v>4</v>
      </c>
      <c r="M64" s="476" t="s">
        <v>897</v>
      </c>
      <c r="N64" s="496"/>
      <c r="O64" s="481"/>
    </row>
    <row r="65" spans="2:15" ht="16.5" thickBot="1">
      <c r="B65" s="463"/>
      <c r="C65" s="482"/>
      <c r="D65" s="483" t="s">
        <v>831</v>
      </c>
      <c r="E65" s="484" t="s">
        <v>832</v>
      </c>
      <c r="F65" s="485" t="s">
        <v>1117</v>
      </c>
      <c r="G65" s="486"/>
      <c r="J65" s="491">
        <v>0.3888888888888889</v>
      </c>
      <c r="K65" s="476">
        <v>2</v>
      </c>
      <c r="L65" s="481" t="s">
        <v>849</v>
      </c>
      <c r="M65" s="476" t="s">
        <v>875</v>
      </c>
      <c r="N65" s="481"/>
      <c r="O65" s="481"/>
    </row>
    <row r="66" spans="2:15" ht="16.5" thickTop="1">
      <c r="B66" s="463"/>
      <c r="C66" s="463"/>
      <c r="D66" s="472"/>
      <c r="E66" s="472"/>
      <c r="F66" s="478"/>
      <c r="G66" s="478"/>
      <c r="J66" s="491">
        <v>0.402777777777778</v>
      </c>
      <c r="K66" s="476">
        <v>3</v>
      </c>
      <c r="L66" s="476" t="s">
        <v>5</v>
      </c>
      <c r="M66" s="476" t="s">
        <v>857</v>
      </c>
      <c r="N66" s="481"/>
      <c r="O66" s="481"/>
    </row>
    <row r="67" spans="2:15" ht="15.75">
      <c r="B67" s="463"/>
      <c r="C67" s="463"/>
      <c r="D67" s="472"/>
      <c r="E67" s="472"/>
      <c r="F67" s="478"/>
      <c r="G67" s="478"/>
      <c r="J67" s="491">
        <v>0.416666666666667</v>
      </c>
      <c r="K67" s="476">
        <v>4</v>
      </c>
      <c r="L67" s="476" t="s">
        <v>850</v>
      </c>
      <c r="M67" s="476" t="s">
        <v>920</v>
      </c>
      <c r="N67" s="481"/>
      <c r="O67" s="481"/>
    </row>
    <row r="68" spans="2:15" ht="15.75">
      <c r="B68" s="463"/>
      <c r="F68" s="487"/>
      <c r="J68" s="491">
        <v>0.4305555555555556</v>
      </c>
      <c r="K68" s="476">
        <v>5</v>
      </c>
      <c r="L68" s="476" t="s">
        <v>6</v>
      </c>
      <c r="M68" s="476" t="s">
        <v>859</v>
      </c>
      <c r="N68" s="481"/>
      <c r="O68" s="481"/>
    </row>
    <row r="69" spans="2:17" ht="15.75">
      <c r="B69" s="470" t="s">
        <v>825</v>
      </c>
      <c r="C69" s="470" t="s">
        <v>826</v>
      </c>
      <c r="D69" s="568" t="s">
        <v>1112</v>
      </c>
      <c r="E69" s="569"/>
      <c r="F69" s="569"/>
      <c r="G69" s="570"/>
      <c r="J69" s="491">
        <v>0.4444444444444444</v>
      </c>
      <c r="K69" s="476">
        <v>6</v>
      </c>
      <c r="L69" s="476" t="s">
        <v>916</v>
      </c>
      <c r="M69" s="476" t="s">
        <v>921</v>
      </c>
      <c r="N69" s="481"/>
      <c r="O69" s="481"/>
      <c r="Q69" s="453"/>
    </row>
    <row r="70" spans="2:15" ht="15.75">
      <c r="B70" s="475" t="s">
        <v>1114</v>
      </c>
      <c r="C70" s="475" t="s">
        <v>1115</v>
      </c>
      <c r="D70" s="476" t="s">
        <v>21</v>
      </c>
      <c r="E70" s="476" t="s">
        <v>20</v>
      </c>
      <c r="F70" s="475"/>
      <c r="G70" s="476"/>
      <c r="J70" s="568" t="s">
        <v>833</v>
      </c>
      <c r="K70" s="569"/>
      <c r="L70" s="569"/>
      <c r="M70" s="569"/>
      <c r="N70" s="569"/>
      <c r="O70" s="570"/>
    </row>
    <row r="71" spans="2:15" ht="15.75">
      <c r="B71" s="493">
        <v>0.5833333333333334</v>
      </c>
      <c r="C71" s="476">
        <v>1</v>
      </c>
      <c r="D71" s="481" t="s">
        <v>901</v>
      </c>
      <c r="E71" s="481" t="s">
        <v>852</v>
      </c>
      <c r="F71" s="494"/>
      <c r="G71" s="481"/>
      <c r="J71" s="491">
        <v>0.5833333333333334</v>
      </c>
      <c r="K71" s="476">
        <v>7</v>
      </c>
      <c r="L71" s="476" t="s">
        <v>867</v>
      </c>
      <c r="M71" s="476" t="s">
        <v>870</v>
      </c>
      <c r="N71" s="481"/>
      <c r="O71" s="481"/>
    </row>
    <row r="72" spans="2:15" ht="15.75">
      <c r="B72" s="493">
        <v>0.5972222222222222</v>
      </c>
      <c r="C72" s="476">
        <v>2</v>
      </c>
      <c r="D72" s="476" t="s">
        <v>1089</v>
      </c>
      <c r="E72" s="481" t="s">
        <v>1090</v>
      </c>
      <c r="F72" s="481"/>
      <c r="G72" s="481"/>
      <c r="J72" s="491">
        <v>0.5972222222222222</v>
      </c>
      <c r="K72" s="476">
        <v>8</v>
      </c>
      <c r="L72" s="476" t="s">
        <v>874</v>
      </c>
      <c r="M72" s="476" t="s">
        <v>872</v>
      </c>
      <c r="N72" s="481"/>
      <c r="O72" s="481"/>
    </row>
    <row r="73" spans="2:15" ht="15.75">
      <c r="B73" s="493">
        <v>0.611111111111111</v>
      </c>
      <c r="C73" s="476">
        <v>3</v>
      </c>
      <c r="D73" s="481" t="s">
        <v>902</v>
      </c>
      <c r="E73" s="481" t="s">
        <v>903</v>
      </c>
      <c r="F73" s="476"/>
      <c r="G73" s="476"/>
      <c r="J73" s="491">
        <v>0.611111111111111</v>
      </c>
      <c r="K73" s="476">
        <v>9</v>
      </c>
      <c r="L73" s="476" t="s">
        <v>868</v>
      </c>
      <c r="M73" s="476" t="s">
        <v>871</v>
      </c>
      <c r="N73" s="476"/>
      <c r="O73" s="476"/>
    </row>
    <row r="74" spans="2:15" ht="15.75">
      <c r="B74" s="493"/>
      <c r="C74" s="476"/>
      <c r="D74" s="481"/>
      <c r="E74" s="481"/>
      <c r="F74" s="476"/>
      <c r="G74" s="476"/>
      <c r="J74" s="491"/>
      <c r="K74" s="476"/>
      <c r="L74" s="476"/>
      <c r="M74" s="476"/>
      <c r="N74" s="476"/>
      <c r="O74" s="476"/>
    </row>
    <row r="75" spans="2:7" ht="15.75">
      <c r="B75" s="493"/>
      <c r="C75" s="476"/>
      <c r="D75" s="481"/>
      <c r="E75" s="476"/>
      <c r="F75" s="476"/>
      <c r="G75" s="476"/>
    </row>
    <row r="76" spans="2:7" ht="15.75">
      <c r="B76" s="491"/>
      <c r="C76" s="476"/>
      <c r="D76" s="476"/>
      <c r="E76" s="481"/>
      <c r="F76" s="476"/>
      <c r="G76" s="476"/>
    </row>
    <row r="79" spans="2:15" ht="17.25" thickBot="1">
      <c r="B79" s="464"/>
      <c r="D79" s="465" t="s">
        <v>1125</v>
      </c>
      <c r="E79" s="465"/>
      <c r="F79" s="465"/>
      <c r="G79" s="464"/>
      <c r="J79" s="464"/>
      <c r="K79" s="571" t="s">
        <v>1158</v>
      </c>
      <c r="L79" s="571"/>
      <c r="M79" s="571"/>
      <c r="N79" s="571"/>
      <c r="O79" s="511"/>
    </row>
    <row r="80" spans="2:15" ht="16.5" thickTop="1">
      <c r="B80" s="463"/>
      <c r="C80" s="466" t="s">
        <v>838</v>
      </c>
      <c r="D80" s="467" t="s">
        <v>824</v>
      </c>
      <c r="E80" s="468" t="s">
        <v>1110</v>
      </c>
      <c r="F80" s="468" t="s">
        <v>1111</v>
      </c>
      <c r="G80" s="469"/>
      <c r="J80" s="470" t="s">
        <v>825</v>
      </c>
      <c r="K80" s="470" t="s">
        <v>826</v>
      </c>
      <c r="L80" s="568" t="s">
        <v>1112</v>
      </c>
      <c r="M80" s="569"/>
      <c r="N80" s="569"/>
      <c r="O80" s="570"/>
    </row>
    <row r="81" spans="2:15" ht="15.75">
      <c r="B81" s="463"/>
      <c r="C81" s="471"/>
      <c r="D81" s="472" t="s">
        <v>827</v>
      </c>
      <c r="E81" s="473" t="s">
        <v>1113</v>
      </c>
      <c r="F81" s="473" t="s">
        <v>839</v>
      </c>
      <c r="G81" s="474"/>
      <c r="J81" s="475" t="s">
        <v>1114</v>
      </c>
      <c r="K81" s="475" t="s">
        <v>1115</v>
      </c>
      <c r="L81" s="476" t="s">
        <v>21</v>
      </c>
      <c r="M81" s="476" t="s">
        <v>20</v>
      </c>
      <c r="N81" s="475"/>
      <c r="O81" s="476"/>
    </row>
    <row r="82" spans="2:15" ht="15.75">
      <c r="B82" s="477"/>
      <c r="C82" s="471"/>
      <c r="D82" s="472" t="s">
        <v>829</v>
      </c>
      <c r="E82" s="472" t="s">
        <v>830</v>
      </c>
      <c r="F82" s="478" t="s">
        <v>1116</v>
      </c>
      <c r="G82" s="474"/>
      <c r="J82" s="491">
        <v>0.375</v>
      </c>
      <c r="K82" s="476">
        <v>1</v>
      </c>
      <c r="L82" s="476" t="s">
        <v>711</v>
      </c>
      <c r="M82" s="476" t="s">
        <v>721</v>
      </c>
      <c r="N82" s="496"/>
      <c r="O82" s="481"/>
    </row>
    <row r="83" spans="2:15" ht="16.5" thickBot="1">
      <c r="B83" s="463"/>
      <c r="C83" s="482"/>
      <c r="D83" s="483" t="s">
        <v>831</v>
      </c>
      <c r="E83" s="484" t="s">
        <v>832</v>
      </c>
      <c r="F83" s="485" t="s">
        <v>1117</v>
      </c>
      <c r="G83" s="486"/>
      <c r="J83" s="491">
        <v>0.3888888888888889</v>
      </c>
      <c r="K83" s="476">
        <v>2</v>
      </c>
      <c r="L83" s="476" t="s">
        <v>1130</v>
      </c>
      <c r="M83" s="476" t="s">
        <v>1133</v>
      </c>
      <c r="N83" s="481"/>
      <c r="O83" s="481"/>
    </row>
    <row r="84" spans="2:15" ht="16.5" thickTop="1">
      <c r="B84" s="463"/>
      <c r="C84" s="463"/>
      <c r="D84" s="472"/>
      <c r="E84" s="472"/>
      <c r="F84" s="478"/>
      <c r="G84" s="478"/>
      <c r="J84" s="491">
        <v>0.402777777777778</v>
      </c>
      <c r="K84" s="476">
        <v>3</v>
      </c>
      <c r="L84" s="476" t="s">
        <v>1134</v>
      </c>
      <c r="M84" s="476" t="s">
        <v>1136</v>
      </c>
      <c r="N84" s="481"/>
      <c r="O84" s="481"/>
    </row>
    <row r="85" spans="2:15" ht="15.75">
      <c r="B85" s="463"/>
      <c r="C85" s="463"/>
      <c r="D85" s="472"/>
      <c r="E85" s="472"/>
      <c r="F85" s="478"/>
      <c r="G85" s="478"/>
      <c r="J85" s="491">
        <v>0.416666666666667</v>
      </c>
      <c r="K85" s="476">
        <v>4</v>
      </c>
      <c r="L85" s="476" t="s">
        <v>1137</v>
      </c>
      <c r="M85" s="476" t="s">
        <v>1139</v>
      </c>
      <c r="N85" s="481"/>
      <c r="O85" s="481"/>
    </row>
    <row r="86" spans="2:15" ht="15.75">
      <c r="B86" s="463"/>
      <c r="F86" s="487"/>
      <c r="J86" s="491">
        <v>0.4305555555555556</v>
      </c>
      <c r="K86" s="476">
        <v>5</v>
      </c>
      <c r="L86" s="476" t="s">
        <v>1140</v>
      </c>
      <c r="M86" s="476" t="s">
        <v>1143</v>
      </c>
      <c r="N86" s="481"/>
      <c r="O86" s="481"/>
    </row>
    <row r="87" spans="2:15" ht="15.75">
      <c r="B87" s="503" t="s">
        <v>825</v>
      </c>
      <c r="C87" s="503" t="s">
        <v>826</v>
      </c>
      <c r="D87" s="572" t="s">
        <v>1112</v>
      </c>
      <c r="E87" s="573"/>
      <c r="F87" s="573"/>
      <c r="G87" s="574"/>
      <c r="J87" s="491">
        <v>0.4444444444444444</v>
      </c>
      <c r="K87" s="476">
        <v>6</v>
      </c>
      <c r="L87" s="476" t="s">
        <v>1146</v>
      </c>
      <c r="M87" s="476" t="s">
        <v>1147</v>
      </c>
      <c r="N87" s="481"/>
      <c r="O87" s="481"/>
    </row>
    <row r="88" spans="2:15" ht="15.75">
      <c r="B88" s="505" t="s">
        <v>1114</v>
      </c>
      <c r="C88" s="505" t="s">
        <v>1115</v>
      </c>
      <c r="D88" s="506" t="s">
        <v>21</v>
      </c>
      <c r="E88" s="506" t="s">
        <v>20</v>
      </c>
      <c r="F88" s="505"/>
      <c r="G88" s="506"/>
      <c r="J88" s="568" t="s">
        <v>833</v>
      </c>
      <c r="K88" s="569"/>
      <c r="L88" s="569"/>
      <c r="M88" s="569"/>
      <c r="N88" s="569"/>
      <c r="O88" s="570"/>
    </row>
    <row r="89" spans="2:15" ht="15.75">
      <c r="B89" s="507"/>
      <c r="C89" s="507"/>
      <c r="D89" s="507"/>
      <c r="E89" s="507"/>
      <c r="F89" s="507"/>
      <c r="G89" s="507"/>
      <c r="J89" s="491">
        <v>0.5833333333333334</v>
      </c>
      <c r="K89" s="476">
        <v>7</v>
      </c>
      <c r="L89" s="476" t="s">
        <v>1131</v>
      </c>
      <c r="M89" s="476" t="s">
        <v>1132</v>
      </c>
      <c r="N89" s="481"/>
      <c r="O89" s="481"/>
    </row>
    <row r="90" spans="2:15" ht="15.75">
      <c r="B90" s="507"/>
      <c r="C90" s="507"/>
      <c r="D90" s="507"/>
      <c r="E90" s="507"/>
      <c r="F90" s="507"/>
      <c r="G90" s="507"/>
      <c r="J90" s="491">
        <v>0.5972222222222222</v>
      </c>
      <c r="K90" s="476">
        <v>8</v>
      </c>
      <c r="L90" s="476" t="s">
        <v>1135</v>
      </c>
      <c r="M90" s="476" t="s">
        <v>1138</v>
      </c>
      <c r="N90" s="481"/>
      <c r="O90" s="481"/>
    </row>
    <row r="91" spans="2:15" ht="15.75">
      <c r="B91" s="507"/>
      <c r="C91" s="507"/>
      <c r="D91" s="507"/>
      <c r="E91" s="507"/>
      <c r="F91" s="507"/>
      <c r="G91" s="507"/>
      <c r="J91" s="491">
        <v>0.611111111111111</v>
      </c>
      <c r="K91" s="476">
        <v>9</v>
      </c>
      <c r="L91" s="481" t="s">
        <v>1141</v>
      </c>
      <c r="M91" s="481" t="s">
        <v>1144</v>
      </c>
      <c r="N91" s="481"/>
      <c r="O91" s="481"/>
    </row>
    <row r="92" spans="2:15" ht="15.75">
      <c r="B92" s="507"/>
      <c r="C92" s="507"/>
      <c r="D92" s="507"/>
      <c r="E92" s="507"/>
      <c r="F92" s="507"/>
      <c r="G92" s="507"/>
      <c r="J92" s="491"/>
      <c r="K92" s="476"/>
      <c r="L92" s="476"/>
      <c r="M92" s="476"/>
      <c r="N92" s="476"/>
      <c r="O92" s="476"/>
    </row>
    <row r="93" spans="2:15" ht="15.75">
      <c r="B93" s="507"/>
      <c r="C93" s="507"/>
      <c r="D93" s="507"/>
      <c r="E93" s="507"/>
      <c r="F93" s="507"/>
      <c r="G93" s="507"/>
      <c r="J93" s="491"/>
      <c r="K93" s="476"/>
      <c r="L93" s="476"/>
      <c r="M93" s="476"/>
      <c r="N93" s="476"/>
      <c r="O93" s="476"/>
    </row>
    <row r="94" spans="2:15" ht="15.75">
      <c r="B94" s="507"/>
      <c r="C94" s="507"/>
      <c r="D94" s="507"/>
      <c r="E94" s="507"/>
      <c r="F94" s="507"/>
      <c r="G94" s="507"/>
      <c r="J94" s="477"/>
      <c r="K94" s="463"/>
      <c r="L94" s="508"/>
      <c r="M94" s="508"/>
      <c r="N94" s="463"/>
      <c r="O94" s="463"/>
    </row>
    <row r="95" spans="10:15" ht="15.75">
      <c r="J95" s="508"/>
      <c r="K95" s="508"/>
      <c r="L95" s="508"/>
      <c r="M95" s="508"/>
      <c r="N95" s="508"/>
      <c r="O95" s="508"/>
    </row>
    <row r="97" spans="2:14" ht="17.25" thickBot="1">
      <c r="B97" s="464"/>
      <c r="D97" s="465" t="s">
        <v>1126</v>
      </c>
      <c r="E97" s="465"/>
      <c r="F97" s="465"/>
      <c r="G97" s="464"/>
      <c r="J97" s="464"/>
      <c r="K97" s="571" t="s">
        <v>1127</v>
      </c>
      <c r="L97" s="571"/>
      <c r="M97" s="571"/>
      <c r="N97" s="571"/>
    </row>
    <row r="98" spans="2:15" ht="16.5" thickTop="1">
      <c r="B98" s="463"/>
      <c r="C98" s="466" t="s">
        <v>823</v>
      </c>
      <c r="D98" s="467" t="s">
        <v>824</v>
      </c>
      <c r="E98" s="468" t="s">
        <v>1110</v>
      </c>
      <c r="F98" s="468" t="s">
        <v>1111</v>
      </c>
      <c r="G98" s="469"/>
      <c r="J98" s="497" t="s">
        <v>825</v>
      </c>
      <c r="K98" s="497" t="s">
        <v>826</v>
      </c>
      <c r="L98" s="565" t="s">
        <v>1112</v>
      </c>
      <c r="M98" s="566"/>
      <c r="N98" s="566"/>
      <c r="O98" s="567"/>
    </row>
    <row r="99" spans="2:15" ht="15.75">
      <c r="B99" s="463"/>
      <c r="C99" s="471"/>
      <c r="D99" s="472" t="s">
        <v>827</v>
      </c>
      <c r="E99" s="473" t="s">
        <v>1113</v>
      </c>
      <c r="F99" s="473" t="s">
        <v>828</v>
      </c>
      <c r="G99" s="474"/>
      <c r="J99" s="498" t="s">
        <v>1114</v>
      </c>
      <c r="K99" s="498" t="s">
        <v>1115</v>
      </c>
      <c r="L99" s="499" t="s">
        <v>21</v>
      </c>
      <c r="M99" s="499" t="s">
        <v>20</v>
      </c>
      <c r="N99" s="498"/>
      <c r="O99" s="499"/>
    </row>
    <row r="100" spans="2:15" ht="15.75">
      <c r="B100" s="477"/>
      <c r="C100" s="471"/>
      <c r="D100" s="472" t="s">
        <v>829</v>
      </c>
      <c r="E100" s="472" t="s">
        <v>830</v>
      </c>
      <c r="F100" s="478" t="s">
        <v>1116</v>
      </c>
      <c r="G100" s="474"/>
      <c r="J100" s="500">
        <v>0.375</v>
      </c>
      <c r="K100" s="499">
        <v>1</v>
      </c>
      <c r="L100" s="499" t="s">
        <v>904</v>
      </c>
      <c r="M100" s="499" t="s">
        <v>869</v>
      </c>
      <c r="N100" s="501"/>
      <c r="O100" s="68"/>
    </row>
    <row r="101" spans="2:15" ht="16.5" thickBot="1">
      <c r="B101" s="463"/>
      <c r="C101" s="482"/>
      <c r="D101" s="483" t="s">
        <v>831</v>
      </c>
      <c r="E101" s="484" t="s">
        <v>832</v>
      </c>
      <c r="F101" s="485" t="s">
        <v>1117</v>
      </c>
      <c r="G101" s="486"/>
      <c r="J101" s="500">
        <v>0.3888888888888889</v>
      </c>
      <c r="K101" s="499">
        <v>2</v>
      </c>
      <c r="L101" s="68" t="s">
        <v>905</v>
      </c>
      <c r="M101" s="499" t="s">
        <v>910</v>
      </c>
      <c r="N101" s="68"/>
      <c r="O101" s="68"/>
    </row>
    <row r="102" spans="2:15" ht="16.5" thickTop="1">
      <c r="B102" s="463"/>
      <c r="C102" s="463"/>
      <c r="D102" s="472"/>
      <c r="E102" s="472"/>
      <c r="F102" s="478"/>
      <c r="G102" s="478"/>
      <c r="J102" s="500">
        <v>0.402777777777778</v>
      </c>
      <c r="K102" s="499">
        <v>3</v>
      </c>
      <c r="L102" s="499" t="s">
        <v>882</v>
      </c>
      <c r="M102" s="499" t="s">
        <v>911</v>
      </c>
      <c r="N102" s="68"/>
      <c r="O102" s="68"/>
    </row>
    <row r="103" spans="2:15" ht="15.75">
      <c r="B103" s="463"/>
      <c r="C103" s="463"/>
      <c r="D103" s="472"/>
      <c r="E103" s="472"/>
      <c r="F103" s="478"/>
      <c r="G103" s="478"/>
      <c r="J103" s="500">
        <v>0.416666666666667</v>
      </c>
      <c r="K103" s="499">
        <v>4</v>
      </c>
      <c r="L103" s="499" t="s">
        <v>906</v>
      </c>
      <c r="M103" s="499" t="s">
        <v>873</v>
      </c>
      <c r="N103" s="68"/>
      <c r="O103" s="68"/>
    </row>
    <row r="104" spans="2:15" ht="15.75">
      <c r="B104" s="463"/>
      <c r="F104" s="487"/>
      <c r="J104" s="500"/>
      <c r="K104" s="499"/>
      <c r="L104" s="499"/>
      <c r="M104" s="499"/>
      <c r="N104" s="68"/>
      <c r="O104" s="68"/>
    </row>
    <row r="105" spans="2:15" ht="15.75">
      <c r="B105" s="497" t="s">
        <v>825</v>
      </c>
      <c r="C105" s="497" t="s">
        <v>826</v>
      </c>
      <c r="D105" s="565" t="s">
        <v>1112</v>
      </c>
      <c r="E105" s="566"/>
      <c r="F105" s="566"/>
      <c r="G105" s="567"/>
      <c r="J105" s="565" t="s">
        <v>833</v>
      </c>
      <c r="K105" s="566"/>
      <c r="L105" s="566"/>
      <c r="M105" s="566"/>
      <c r="N105" s="566"/>
      <c r="O105" s="567"/>
    </row>
    <row r="106" spans="2:15" ht="15.75">
      <c r="B106" s="498" t="s">
        <v>1114</v>
      </c>
      <c r="C106" s="498" t="s">
        <v>1115</v>
      </c>
      <c r="D106" s="499" t="s">
        <v>21</v>
      </c>
      <c r="E106" s="499" t="s">
        <v>20</v>
      </c>
      <c r="F106" s="498"/>
      <c r="G106" s="499"/>
      <c r="J106" s="509">
        <v>0.5625</v>
      </c>
      <c r="K106" s="499">
        <v>5</v>
      </c>
      <c r="L106" s="499" t="s">
        <v>907</v>
      </c>
      <c r="M106" s="499" t="s">
        <v>912</v>
      </c>
      <c r="N106" s="68"/>
      <c r="O106" s="68"/>
    </row>
    <row r="107" spans="2:15" ht="15.75">
      <c r="B107" s="502">
        <v>0.5833333333333334</v>
      </c>
      <c r="C107" s="499">
        <v>1</v>
      </c>
      <c r="D107" s="68" t="s">
        <v>877</v>
      </c>
      <c r="E107" s="68" t="s">
        <v>879</v>
      </c>
      <c r="F107" s="510"/>
      <c r="G107" s="68"/>
      <c r="J107" s="509">
        <v>0.576388888888889</v>
      </c>
      <c r="K107" s="499">
        <v>6</v>
      </c>
      <c r="L107" s="499" t="s">
        <v>883</v>
      </c>
      <c r="M107" s="499" t="s">
        <v>1104</v>
      </c>
      <c r="N107" s="68"/>
      <c r="O107" s="68"/>
    </row>
    <row r="108" spans="2:15" ht="15.75">
      <c r="B108" s="502">
        <v>0.5972222222222222</v>
      </c>
      <c r="C108" s="499">
        <v>2</v>
      </c>
      <c r="D108" s="499" t="s">
        <v>1105</v>
      </c>
      <c r="E108" s="68" t="s">
        <v>880</v>
      </c>
      <c r="F108" s="68"/>
      <c r="G108" s="68"/>
      <c r="J108" s="509">
        <v>0.5902777777777778</v>
      </c>
      <c r="K108" s="499">
        <v>7</v>
      </c>
      <c r="L108" s="499" t="s">
        <v>908</v>
      </c>
      <c r="M108" s="499" t="s">
        <v>913</v>
      </c>
      <c r="N108" s="68"/>
      <c r="O108" s="68"/>
    </row>
    <row r="109" spans="2:15" ht="15.75">
      <c r="B109" s="502">
        <v>0.611111111111111</v>
      </c>
      <c r="C109" s="499">
        <v>3</v>
      </c>
      <c r="D109" s="68" t="s">
        <v>878</v>
      </c>
      <c r="E109" s="68" t="s">
        <v>881</v>
      </c>
      <c r="F109" s="499"/>
      <c r="G109" s="499"/>
      <c r="J109" s="509">
        <v>0.6041666666666666</v>
      </c>
      <c r="K109" s="499">
        <v>8</v>
      </c>
      <c r="L109" s="499" t="s">
        <v>909</v>
      </c>
      <c r="M109" s="499" t="s">
        <v>914</v>
      </c>
      <c r="N109" s="499"/>
      <c r="O109" s="499"/>
    </row>
    <row r="110" spans="2:15" ht="15.75">
      <c r="B110" s="502"/>
      <c r="C110" s="499"/>
      <c r="D110" s="504"/>
      <c r="E110" s="504"/>
      <c r="F110" s="499"/>
      <c r="G110" s="499"/>
      <c r="J110" s="500"/>
      <c r="K110" s="499"/>
      <c r="L110" s="499"/>
      <c r="M110" s="499"/>
      <c r="N110" s="499"/>
      <c r="O110" s="499"/>
    </row>
    <row r="111" spans="2:7" ht="15.75">
      <c r="B111" s="502"/>
      <c r="C111" s="499"/>
      <c r="D111" s="68"/>
      <c r="E111" s="499"/>
      <c r="F111" s="499"/>
      <c r="G111" s="499"/>
    </row>
    <row r="112" spans="2:7" ht="15.75">
      <c r="B112" s="500"/>
      <c r="C112" s="499"/>
      <c r="D112" s="499"/>
      <c r="E112" s="68"/>
      <c r="F112" s="499"/>
      <c r="G112" s="499"/>
    </row>
  </sheetData>
  <sheetProtection/>
  <mergeCells count="24">
    <mergeCell ref="K7:N7"/>
    <mergeCell ref="L8:O8"/>
    <mergeCell ref="D15:G15"/>
    <mergeCell ref="K25:N25"/>
    <mergeCell ref="L26:O26"/>
    <mergeCell ref="D33:G33"/>
    <mergeCell ref="J16:O16"/>
    <mergeCell ref="K79:N79"/>
    <mergeCell ref="L80:O80"/>
    <mergeCell ref="D51:G51"/>
    <mergeCell ref="J52:O52"/>
    <mergeCell ref="D87:G87"/>
    <mergeCell ref="D69:G69"/>
    <mergeCell ref="J70:O70"/>
    <mergeCell ref="D105:G105"/>
    <mergeCell ref="J105:O105"/>
    <mergeCell ref="J34:O34"/>
    <mergeCell ref="K61:N61"/>
    <mergeCell ref="L62:O62"/>
    <mergeCell ref="K97:N97"/>
    <mergeCell ref="L98:O98"/>
    <mergeCell ref="K43:N43"/>
    <mergeCell ref="L44:O44"/>
    <mergeCell ref="J88:O88"/>
  </mergeCells>
  <printOptions/>
  <pageMargins left="0.7" right="0.7" top="0.75" bottom="0.75" header="0.3" footer="0.3"/>
  <pageSetup fitToHeight="0" fitToWidth="1" horizontalDpi="600" verticalDpi="6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裕華</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VBAHK</dc:creator>
  <cp:keywords/>
  <dc:description/>
  <cp:lastModifiedBy>Ronson</cp:lastModifiedBy>
  <cp:lastPrinted>2017-11-20T07:50:36Z</cp:lastPrinted>
  <dcterms:created xsi:type="dcterms:W3CDTF">2004-02-17T06:04:31Z</dcterms:created>
  <dcterms:modified xsi:type="dcterms:W3CDTF">2018-01-24T09:31:24Z</dcterms:modified>
  <cp:category/>
  <cp:version/>
  <cp:contentType/>
  <cp:contentStatus/>
</cp:coreProperties>
</file>